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codeName="חוברת_עבודה_זו"/>
  <mc:AlternateContent xmlns:mc="http://schemas.openxmlformats.org/markup-compatibility/2006">
    <mc:Choice Requires="x15">
      <x15ac:absPath xmlns:x15ac="http://schemas.microsoft.com/office/spreadsheetml/2010/11/ac" url="G:\My Drive\מסמכים לקוחות\מי יובלים\מסמכים להנגשה\מונגש\נבדק\גםמק\פרסומים\דוחות הפעלה שנתי מטש אשדוד\דוחות הפעלה\"/>
    </mc:Choice>
  </mc:AlternateContent>
  <xr:revisionPtr revIDLastSave="0" documentId="8_{3C05BEB7-22CC-4105-A04D-734111A442D4}" xr6:coauthVersionLast="45" xr6:coauthVersionMax="45" xr10:uidLastSave="{00000000-0000-0000-0000-000000000000}"/>
  <bookViews>
    <workbookView xWindow="-110" yWindow="-110" windowWidth="25820" windowHeight="15620" tabRatio="769" xr2:uid="{00000000-000D-0000-FFFF-FFFF00000000}"/>
  </bookViews>
  <sheets>
    <sheet name="סיכום" sheetId="41" r:id="rId1"/>
    <sheet name="ספיקות" sheetId="4" r:id="rId2"/>
    <sheet name="שפכים" sheetId="33" r:id="rId3"/>
    <sheet name="מתכות שפכים" sheetId="54" r:id="rId4"/>
    <sheet name="שיקוע 1" sheetId="56" r:id="rId5"/>
    <sheet name="מוצא מהמטש-קולחין " sheetId="50" r:id="rId6"/>
    <sheet name="מתכות קולחין" sheetId="55" r:id="rId7"/>
    <sheet name="יחידת טיפול " sheetId="7" r:id="rId8"/>
    <sheet name="טיפול וסילוק בוצה" sheetId="53" r:id="rId9"/>
    <sheet name="מתכות בוצה" sheetId="57" r:id="rId10"/>
    <sheet name="עומסי שפכים וצריכת אנרגיה" sheetId="6" r:id="rId11"/>
    <sheet name="גרפים" sheetId="58" r:id="rId12"/>
    <sheet name="השואה ל 2015" sheetId="59" r:id="rId13"/>
    <sheet name="ביוגז" sheetId="60" r:id="rId14"/>
  </sheets>
  <definedNames>
    <definedName name="_xlnm._FilterDatabase" localSheetId="7" hidden="1">'יחידת טיפול '!$A$3:$P$3</definedName>
    <definedName name="_xlnm.Recorder">#REF!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5" i="60" l="1"/>
  <c r="C16" i="60"/>
  <c r="B15" i="60"/>
  <c r="B16" i="60"/>
  <c r="B17" i="60"/>
  <c r="G18" i="4"/>
  <c r="G19" i="4"/>
  <c r="G20" i="4"/>
  <c r="G21" i="4"/>
  <c r="AA20" i="57"/>
  <c r="AA19" i="57"/>
  <c r="AA18" i="57"/>
  <c r="V20" i="57"/>
  <c r="V19" i="57"/>
  <c r="V18" i="57"/>
  <c r="P20" i="57"/>
  <c r="P19" i="57"/>
  <c r="P18" i="57"/>
  <c r="D20" i="57"/>
  <c r="D19" i="57"/>
  <c r="D18" i="57"/>
  <c r="B18" i="53"/>
  <c r="B19" i="53"/>
  <c r="B20" i="53"/>
  <c r="O17" i="7"/>
  <c r="J17" i="7"/>
  <c r="E17" i="7"/>
  <c r="C17" i="4"/>
  <c r="D17" i="6"/>
  <c r="P16" i="6"/>
  <c r="P17" i="6"/>
  <c r="T6" i="55"/>
  <c r="T7" i="55"/>
  <c r="T8" i="55"/>
  <c r="T9" i="55"/>
  <c r="T10" i="55"/>
  <c r="T11" i="55"/>
  <c r="T12" i="55"/>
  <c r="T13" i="55"/>
  <c r="T14" i="55"/>
  <c r="T19" i="55" s="1"/>
  <c r="T15" i="55"/>
  <c r="T16" i="55"/>
  <c r="T5" i="55"/>
  <c r="R17" i="53"/>
  <c r="B26" i="41" s="1"/>
  <c r="C15" i="4"/>
  <c r="B15" i="6" s="1"/>
  <c r="C16" i="4"/>
  <c r="E7" i="4"/>
  <c r="E8" i="4"/>
  <c r="F8" i="4"/>
  <c r="E9" i="4"/>
  <c r="F9" i="4" s="1"/>
  <c r="E10" i="4"/>
  <c r="F10" i="4" s="1"/>
  <c r="E11" i="4"/>
  <c r="E12" i="4"/>
  <c r="F12" i="4"/>
  <c r="E13" i="4"/>
  <c r="F13" i="4"/>
  <c r="E14" i="4"/>
  <c r="F14" i="4" s="1"/>
  <c r="E15" i="4"/>
  <c r="F15" i="4" s="1"/>
  <c r="E16" i="4"/>
  <c r="F16" i="4"/>
  <c r="E17" i="4"/>
  <c r="E6" i="4"/>
  <c r="E20" i="4"/>
  <c r="C11" i="4"/>
  <c r="P11" i="6" s="1"/>
  <c r="C10" i="4"/>
  <c r="B10" i="6"/>
  <c r="C9" i="4"/>
  <c r="B9" i="6" s="1"/>
  <c r="C7" i="4"/>
  <c r="P7" i="6" s="1"/>
  <c r="C8" i="4"/>
  <c r="E8" i="6" s="1"/>
  <c r="C6" i="4"/>
  <c r="C6" i="6"/>
  <c r="I6" i="6" s="1"/>
  <c r="N17" i="6"/>
  <c r="S16" i="53"/>
  <c r="Q16" i="53"/>
  <c r="L6" i="53"/>
  <c r="L7" i="53"/>
  <c r="L8" i="53"/>
  <c r="L9" i="53"/>
  <c r="L10" i="53"/>
  <c r="L11" i="53"/>
  <c r="L12" i="53"/>
  <c r="L13" i="53"/>
  <c r="L14" i="53"/>
  <c r="L15" i="53"/>
  <c r="L16" i="53"/>
  <c r="H6" i="53"/>
  <c r="I6" i="53"/>
  <c r="H7" i="53"/>
  <c r="H19" i="53"/>
  <c r="I7" i="53"/>
  <c r="H8" i="53"/>
  <c r="I8" i="53"/>
  <c r="H9" i="53"/>
  <c r="I9" i="53"/>
  <c r="H10" i="53"/>
  <c r="I10" i="53"/>
  <c r="H11" i="53"/>
  <c r="I11" i="53"/>
  <c r="H12" i="53"/>
  <c r="I12" i="53"/>
  <c r="H13" i="53"/>
  <c r="I13" i="53"/>
  <c r="H14" i="53"/>
  <c r="I14" i="53"/>
  <c r="H15" i="53"/>
  <c r="I15" i="53"/>
  <c r="H16" i="53"/>
  <c r="I16" i="53"/>
  <c r="D6" i="53"/>
  <c r="D7" i="53"/>
  <c r="D8" i="53"/>
  <c r="D9" i="53"/>
  <c r="D10" i="53"/>
  <c r="D11" i="53"/>
  <c r="D12" i="53"/>
  <c r="D13" i="53"/>
  <c r="D14" i="53"/>
  <c r="D15" i="53"/>
  <c r="D16" i="53"/>
  <c r="E6" i="53"/>
  <c r="E7" i="53"/>
  <c r="E8" i="53"/>
  <c r="E9" i="53"/>
  <c r="E10" i="53"/>
  <c r="E11" i="53"/>
  <c r="E12" i="53"/>
  <c r="E13" i="53"/>
  <c r="E14" i="53"/>
  <c r="E15" i="53"/>
  <c r="E16" i="53"/>
  <c r="W19" i="50"/>
  <c r="W18" i="50"/>
  <c r="W17" i="50"/>
  <c r="F6" i="56"/>
  <c r="F7" i="56"/>
  <c r="F20" i="56" s="1"/>
  <c r="O17" i="4"/>
  <c r="Q17" i="4"/>
  <c r="N6" i="6"/>
  <c r="N19" i="6" s="1"/>
  <c r="B31" i="41" s="1"/>
  <c r="J18" i="53"/>
  <c r="N7" i="6"/>
  <c r="N8" i="6"/>
  <c r="N9" i="6"/>
  <c r="N20" i="6" s="1"/>
  <c r="N10" i="6"/>
  <c r="N11" i="6"/>
  <c r="N12" i="6"/>
  <c r="N13" i="6"/>
  <c r="N14" i="6"/>
  <c r="N15" i="6"/>
  <c r="N16" i="6"/>
  <c r="C18" i="57"/>
  <c r="E18" i="57"/>
  <c r="F18" i="57"/>
  <c r="G18" i="57"/>
  <c r="H18" i="57"/>
  <c r="I18" i="57"/>
  <c r="J18" i="57"/>
  <c r="K18" i="57"/>
  <c r="L18" i="57"/>
  <c r="M18" i="57"/>
  <c r="N18" i="57"/>
  <c r="O18" i="57"/>
  <c r="Q18" i="57"/>
  <c r="R18" i="57"/>
  <c r="S18" i="57"/>
  <c r="T18" i="57"/>
  <c r="U18" i="57"/>
  <c r="W18" i="57"/>
  <c r="X18" i="57"/>
  <c r="Y18" i="57"/>
  <c r="Z18" i="57"/>
  <c r="AB18" i="57"/>
  <c r="C19" i="57"/>
  <c r="E19" i="57"/>
  <c r="F19" i="57"/>
  <c r="G19" i="57"/>
  <c r="H19" i="57"/>
  <c r="I19" i="57"/>
  <c r="J19" i="57"/>
  <c r="K19" i="57"/>
  <c r="L19" i="57"/>
  <c r="M19" i="57"/>
  <c r="N19" i="57"/>
  <c r="O19" i="57"/>
  <c r="Q19" i="57"/>
  <c r="R19" i="57"/>
  <c r="S19" i="57"/>
  <c r="T19" i="57"/>
  <c r="U19" i="57"/>
  <c r="W19" i="57"/>
  <c r="X19" i="57"/>
  <c r="Y19" i="57"/>
  <c r="Z19" i="57"/>
  <c r="AB19" i="57"/>
  <c r="C20" i="57"/>
  <c r="E20" i="57"/>
  <c r="F20" i="57"/>
  <c r="G20" i="57"/>
  <c r="H20" i="57"/>
  <c r="I20" i="57"/>
  <c r="J20" i="57"/>
  <c r="K20" i="57"/>
  <c r="L20" i="57"/>
  <c r="M20" i="57"/>
  <c r="N20" i="57"/>
  <c r="O20" i="57"/>
  <c r="Q20" i="57"/>
  <c r="R20" i="57"/>
  <c r="S20" i="57"/>
  <c r="T20" i="57"/>
  <c r="U20" i="57"/>
  <c r="W20" i="57"/>
  <c r="X20" i="57"/>
  <c r="Y20" i="57"/>
  <c r="Z20" i="57"/>
  <c r="AB20" i="57"/>
  <c r="R20" i="53"/>
  <c r="R19" i="53"/>
  <c r="R18" i="53"/>
  <c r="P20" i="53"/>
  <c r="P19" i="53"/>
  <c r="P18" i="53"/>
  <c r="P17" i="53"/>
  <c r="B27" i="41" s="1"/>
  <c r="O20" i="53"/>
  <c r="O19" i="53"/>
  <c r="O18" i="53"/>
  <c r="N20" i="53"/>
  <c r="N19" i="53"/>
  <c r="N18" i="53"/>
  <c r="S6" i="53"/>
  <c r="S7" i="53"/>
  <c r="S8" i="53"/>
  <c r="S9" i="53"/>
  <c r="S10" i="53"/>
  <c r="S11" i="53"/>
  <c r="S12" i="53"/>
  <c r="S13" i="53"/>
  <c r="S14" i="53"/>
  <c r="S15" i="53"/>
  <c r="D5" i="53"/>
  <c r="D20" i="53" s="1"/>
  <c r="E5" i="53"/>
  <c r="H5" i="53"/>
  <c r="I5" i="53"/>
  <c r="I20" i="53" s="1"/>
  <c r="L5" i="53"/>
  <c r="L20" i="53" s="1"/>
  <c r="Q5" i="53"/>
  <c r="S5" i="53"/>
  <c r="S20" i="53" s="1"/>
  <c r="S18" i="53"/>
  <c r="Q6" i="53"/>
  <c r="Q19" i="53" s="1"/>
  <c r="Q7" i="53"/>
  <c r="Q18" i="53" s="1"/>
  <c r="Q8" i="53"/>
  <c r="Q9" i="53"/>
  <c r="Q10" i="53"/>
  <c r="Q11" i="53"/>
  <c r="Q12" i="53"/>
  <c r="Q13" i="53"/>
  <c r="Q14" i="53"/>
  <c r="Q15" i="53"/>
  <c r="E21" i="56"/>
  <c r="E20" i="56"/>
  <c r="E19" i="56"/>
  <c r="E18" i="56"/>
  <c r="G7" i="56"/>
  <c r="G8" i="56"/>
  <c r="G19" i="56" s="1"/>
  <c r="G9" i="56"/>
  <c r="G10" i="56"/>
  <c r="G11" i="56"/>
  <c r="G12" i="56"/>
  <c r="G13" i="56"/>
  <c r="G14" i="56"/>
  <c r="G15" i="56"/>
  <c r="G16" i="56"/>
  <c r="G17" i="56"/>
  <c r="F9" i="56"/>
  <c r="F19" i="56" s="1"/>
  <c r="F10" i="56"/>
  <c r="F11" i="56"/>
  <c r="F13" i="56"/>
  <c r="F14" i="56"/>
  <c r="F15" i="56"/>
  <c r="F16" i="56"/>
  <c r="F17" i="56"/>
  <c r="C8" i="56"/>
  <c r="C9" i="56"/>
  <c r="C10" i="56"/>
  <c r="C11" i="56"/>
  <c r="C12" i="56"/>
  <c r="C13" i="56"/>
  <c r="C14" i="56"/>
  <c r="C15" i="56"/>
  <c r="C16" i="56"/>
  <c r="C17" i="56"/>
  <c r="C7" i="56"/>
  <c r="F12" i="56"/>
  <c r="C6" i="56"/>
  <c r="C19" i="56" s="1"/>
  <c r="G6" i="56"/>
  <c r="G21" i="56" s="1"/>
  <c r="C17" i="33"/>
  <c r="B11" i="41" s="1"/>
  <c r="D17" i="33"/>
  <c r="E17" i="33"/>
  <c r="B13" i="41" s="1"/>
  <c r="F17" i="33"/>
  <c r="G17" i="33"/>
  <c r="H17" i="33"/>
  <c r="B14" i="41"/>
  <c r="I17" i="33"/>
  <c r="B15" i="41" s="1"/>
  <c r="J17" i="33"/>
  <c r="B16" i="41" s="1"/>
  <c r="K17" i="33"/>
  <c r="L17" i="33"/>
  <c r="M17" i="33"/>
  <c r="N17" i="33"/>
  <c r="O17" i="33"/>
  <c r="P17" i="33"/>
  <c r="Q17" i="33"/>
  <c r="R17" i="33"/>
  <c r="S17" i="33"/>
  <c r="T17" i="33"/>
  <c r="U17" i="33"/>
  <c r="V17" i="33"/>
  <c r="C18" i="33"/>
  <c r="D18" i="33"/>
  <c r="E18" i="33"/>
  <c r="F18" i="33"/>
  <c r="G18" i="33"/>
  <c r="H18" i="33"/>
  <c r="I18" i="33"/>
  <c r="J18" i="33"/>
  <c r="K18" i="33"/>
  <c r="L18" i="33"/>
  <c r="M18" i="33"/>
  <c r="N18" i="33"/>
  <c r="O18" i="33"/>
  <c r="P18" i="33"/>
  <c r="Q18" i="33"/>
  <c r="R18" i="33"/>
  <c r="S18" i="33"/>
  <c r="T18" i="33"/>
  <c r="U18" i="33"/>
  <c r="V18" i="33"/>
  <c r="C19" i="33"/>
  <c r="D19" i="33"/>
  <c r="E19" i="33"/>
  <c r="F19" i="33"/>
  <c r="G19" i="33"/>
  <c r="H19" i="33"/>
  <c r="I19" i="33"/>
  <c r="J19" i="33"/>
  <c r="K19" i="33"/>
  <c r="L19" i="33"/>
  <c r="M19" i="33"/>
  <c r="N19" i="33"/>
  <c r="O19" i="33"/>
  <c r="P19" i="33"/>
  <c r="Q19" i="33"/>
  <c r="R19" i="33"/>
  <c r="S19" i="33"/>
  <c r="T19" i="33"/>
  <c r="U19" i="33"/>
  <c r="V19" i="33"/>
  <c r="P21" i="4"/>
  <c r="P20" i="4"/>
  <c r="P19" i="4"/>
  <c r="P18" i="4"/>
  <c r="N21" i="4"/>
  <c r="N20" i="4"/>
  <c r="N19" i="4"/>
  <c r="N18" i="4"/>
  <c r="L21" i="4"/>
  <c r="L20" i="4"/>
  <c r="L19" i="4"/>
  <c r="B8" i="41"/>
  <c r="L18" i="4"/>
  <c r="B7" i="41"/>
  <c r="J21" i="4"/>
  <c r="J20" i="4"/>
  <c r="J19" i="4"/>
  <c r="B6" i="41" s="1"/>
  <c r="J18" i="4"/>
  <c r="B5" i="41"/>
  <c r="O7" i="4"/>
  <c r="O19" i="4" s="1"/>
  <c r="O8" i="4"/>
  <c r="O20" i="4" s="1"/>
  <c r="O9" i="4"/>
  <c r="O10" i="4"/>
  <c r="O11" i="4"/>
  <c r="O12" i="4"/>
  <c r="O13" i="4"/>
  <c r="O14" i="4"/>
  <c r="O15" i="4"/>
  <c r="O16" i="4"/>
  <c r="O6" i="4"/>
  <c r="Q7" i="4"/>
  <c r="Q8" i="4"/>
  <c r="Q9" i="4"/>
  <c r="Q10" i="4"/>
  <c r="Q11" i="4"/>
  <c r="Q12" i="4"/>
  <c r="Q13" i="4"/>
  <c r="Q14" i="4"/>
  <c r="Q15" i="4"/>
  <c r="Q16" i="4"/>
  <c r="Q6" i="4"/>
  <c r="Q20" i="4" s="1"/>
  <c r="Q21" i="4"/>
  <c r="I7" i="4"/>
  <c r="I8" i="4"/>
  <c r="I9" i="4"/>
  <c r="I10" i="4"/>
  <c r="I11" i="4"/>
  <c r="I12" i="4"/>
  <c r="I13" i="4"/>
  <c r="I14" i="4"/>
  <c r="I15" i="4"/>
  <c r="I16" i="4"/>
  <c r="I17" i="4"/>
  <c r="M7" i="4"/>
  <c r="M8" i="4"/>
  <c r="M20" i="4" s="1"/>
  <c r="M9" i="4"/>
  <c r="M10" i="4"/>
  <c r="M11" i="4"/>
  <c r="M12" i="4"/>
  <c r="M13" i="4"/>
  <c r="M14" i="4"/>
  <c r="M15" i="4"/>
  <c r="M16" i="4"/>
  <c r="M17" i="4"/>
  <c r="M6" i="4"/>
  <c r="K7" i="4"/>
  <c r="K8" i="4"/>
  <c r="K9" i="4"/>
  <c r="K10" i="4"/>
  <c r="K11" i="4"/>
  <c r="K12" i="4"/>
  <c r="K21" i="4" s="1"/>
  <c r="K13" i="4"/>
  <c r="K14" i="4"/>
  <c r="K15" i="4"/>
  <c r="K16" i="4"/>
  <c r="K17" i="4"/>
  <c r="K6" i="4"/>
  <c r="I6" i="4"/>
  <c r="I19" i="4" s="1"/>
  <c r="F7" i="4"/>
  <c r="F11" i="4"/>
  <c r="F17" i="4"/>
  <c r="D21" i="4"/>
  <c r="C13" i="4"/>
  <c r="P13" i="6"/>
  <c r="B13" i="6"/>
  <c r="Q13" i="6" s="1"/>
  <c r="C14" i="4"/>
  <c r="C14" i="6" s="1"/>
  <c r="E14" i="6"/>
  <c r="B16" i="6"/>
  <c r="Q16" i="6" s="1"/>
  <c r="C7" i="6"/>
  <c r="E9" i="6"/>
  <c r="C12" i="4"/>
  <c r="D12" i="6" s="1"/>
  <c r="C17" i="50"/>
  <c r="B18" i="41" s="1"/>
  <c r="D17" i="50"/>
  <c r="B19" i="41"/>
  <c r="E17" i="50"/>
  <c r="B20" i="41" s="1"/>
  <c r="F17" i="50"/>
  <c r="B23" i="41"/>
  <c r="G17" i="50"/>
  <c r="B21" i="41" s="1"/>
  <c r="H17" i="50"/>
  <c r="B22" i="41"/>
  <c r="I17" i="50"/>
  <c r="J17" i="50"/>
  <c r="K17" i="50"/>
  <c r="L17" i="50"/>
  <c r="M17" i="50"/>
  <c r="B24" i="41" s="1"/>
  <c r="N17" i="50"/>
  <c r="O17" i="50"/>
  <c r="P17" i="50"/>
  <c r="Q17" i="50"/>
  <c r="R17" i="50"/>
  <c r="S17" i="50"/>
  <c r="U17" i="50"/>
  <c r="V17" i="50"/>
  <c r="C18" i="50"/>
  <c r="D18" i="50"/>
  <c r="E18" i="50"/>
  <c r="F18" i="50"/>
  <c r="G18" i="50"/>
  <c r="H18" i="50"/>
  <c r="I18" i="50"/>
  <c r="J18" i="50"/>
  <c r="K18" i="50"/>
  <c r="L18" i="50"/>
  <c r="M18" i="50"/>
  <c r="N18" i="50"/>
  <c r="O18" i="50"/>
  <c r="P18" i="50"/>
  <c r="Q18" i="50"/>
  <c r="R18" i="50"/>
  <c r="S18" i="50"/>
  <c r="T18" i="50"/>
  <c r="U18" i="50"/>
  <c r="V18" i="50"/>
  <c r="C19" i="50"/>
  <c r="D19" i="50"/>
  <c r="E19" i="50"/>
  <c r="F19" i="50"/>
  <c r="G19" i="50"/>
  <c r="H19" i="50"/>
  <c r="I19" i="50"/>
  <c r="J19" i="50"/>
  <c r="K19" i="50"/>
  <c r="L19" i="50"/>
  <c r="M19" i="50"/>
  <c r="N19" i="50"/>
  <c r="O19" i="50"/>
  <c r="P19" i="50"/>
  <c r="Q19" i="50"/>
  <c r="R19" i="50"/>
  <c r="S19" i="50"/>
  <c r="T19" i="50"/>
  <c r="U19" i="50"/>
  <c r="V19" i="50"/>
  <c r="D18" i="56"/>
  <c r="D19" i="56"/>
  <c r="D20" i="56"/>
  <c r="D21" i="56"/>
  <c r="B18" i="56"/>
  <c r="D20" i="4"/>
  <c r="H20" i="4"/>
  <c r="D19" i="4"/>
  <c r="H19" i="4"/>
  <c r="C18" i="53"/>
  <c r="F18" i="53"/>
  <c r="G18" i="53"/>
  <c r="B28" i="41"/>
  <c r="K18" i="53"/>
  <c r="M18" i="53"/>
  <c r="G17" i="7"/>
  <c r="H17" i="7"/>
  <c r="L17" i="7"/>
  <c r="M17" i="7"/>
  <c r="B17" i="7"/>
  <c r="C17" i="7"/>
  <c r="B18" i="4"/>
  <c r="B3" i="41"/>
  <c r="M19" i="7"/>
  <c r="B19" i="7"/>
  <c r="B17" i="33"/>
  <c r="B10" i="41"/>
  <c r="B18" i="33"/>
  <c r="B19" i="33"/>
  <c r="Y18" i="54"/>
  <c r="X18" i="54"/>
  <c r="T18" i="54"/>
  <c r="R18" i="54"/>
  <c r="O19" i="54"/>
  <c r="K19" i="54"/>
  <c r="G17" i="54"/>
  <c r="D17" i="54"/>
  <c r="W17" i="54"/>
  <c r="U19" i="54"/>
  <c r="Q17" i="54"/>
  <c r="M19" i="54"/>
  <c r="J18" i="54"/>
  <c r="I17" i="54"/>
  <c r="E18" i="54"/>
  <c r="B18" i="54"/>
  <c r="V17" i="54"/>
  <c r="S17" i="54"/>
  <c r="P19" i="54"/>
  <c r="L18" i="54"/>
  <c r="K17" i="54"/>
  <c r="H18" i="54"/>
  <c r="D18" i="54"/>
  <c r="C19" i="54"/>
  <c r="B17" i="54"/>
  <c r="B17" i="50"/>
  <c r="B18" i="50"/>
  <c r="B19" i="50"/>
  <c r="B21" i="4"/>
  <c r="B18" i="57"/>
  <c r="B19" i="57"/>
  <c r="B20" i="57"/>
  <c r="C20" i="53"/>
  <c r="N18" i="7"/>
  <c r="K18" i="7"/>
  <c r="J19" i="7"/>
  <c r="F18" i="7"/>
  <c r="C18" i="7"/>
  <c r="A1" i="57"/>
  <c r="B12" i="41"/>
  <c r="B17" i="55"/>
  <c r="B18" i="55"/>
  <c r="B19" i="55"/>
  <c r="P17" i="54"/>
  <c r="I18" i="54"/>
  <c r="F19" i="54"/>
  <c r="A1" i="6"/>
  <c r="H18" i="4"/>
  <c r="H21" i="4"/>
  <c r="A1" i="56"/>
  <c r="B20" i="56"/>
  <c r="A1" i="7"/>
  <c r="A1" i="53"/>
  <c r="AA19" i="55"/>
  <c r="Z19" i="55"/>
  <c r="Y19" i="55"/>
  <c r="X19" i="55"/>
  <c r="W19" i="55"/>
  <c r="V19" i="55"/>
  <c r="U19" i="55"/>
  <c r="S19" i="55"/>
  <c r="R19" i="55"/>
  <c r="Q19" i="55"/>
  <c r="P19" i="55"/>
  <c r="O19" i="55"/>
  <c r="N19" i="55"/>
  <c r="M19" i="55"/>
  <c r="L19" i="55"/>
  <c r="K19" i="55"/>
  <c r="J19" i="55"/>
  <c r="I19" i="55"/>
  <c r="H19" i="55"/>
  <c r="G19" i="55"/>
  <c r="F19" i="55"/>
  <c r="E19" i="55"/>
  <c r="D19" i="55"/>
  <c r="C19" i="55"/>
  <c r="AA18" i="55"/>
  <c r="Z18" i="55"/>
  <c r="Y18" i="55"/>
  <c r="X18" i="55"/>
  <c r="W18" i="55"/>
  <c r="V18" i="55"/>
  <c r="U18" i="55"/>
  <c r="S18" i="55"/>
  <c r="R18" i="55"/>
  <c r="Q18" i="55"/>
  <c r="P18" i="55"/>
  <c r="O18" i="55"/>
  <c r="N18" i="55"/>
  <c r="M18" i="55"/>
  <c r="L18" i="55"/>
  <c r="K18" i="55"/>
  <c r="J18" i="55"/>
  <c r="I18" i="55"/>
  <c r="H18" i="55"/>
  <c r="G18" i="55"/>
  <c r="F18" i="55"/>
  <c r="E18" i="55"/>
  <c r="D18" i="55"/>
  <c r="C18" i="55"/>
  <c r="AA17" i="55"/>
  <c r="Z17" i="55"/>
  <c r="Y17" i="55"/>
  <c r="X17" i="55"/>
  <c r="W17" i="55"/>
  <c r="V17" i="55"/>
  <c r="U17" i="55"/>
  <c r="S17" i="55"/>
  <c r="R17" i="55"/>
  <c r="Q17" i="55"/>
  <c r="P17" i="55"/>
  <c r="O17" i="55"/>
  <c r="N17" i="55"/>
  <c r="M17" i="55"/>
  <c r="L17" i="55"/>
  <c r="K17" i="55"/>
  <c r="J17" i="55"/>
  <c r="I17" i="55"/>
  <c r="H17" i="55"/>
  <c r="G17" i="55"/>
  <c r="F17" i="55"/>
  <c r="E17" i="55"/>
  <c r="D17" i="55"/>
  <c r="C17" i="55"/>
  <c r="A1" i="55"/>
  <c r="R17" i="54"/>
  <c r="T17" i="54"/>
  <c r="X17" i="54"/>
  <c r="R19" i="54"/>
  <c r="T19" i="54"/>
  <c r="X19" i="54"/>
  <c r="A1" i="33"/>
  <c r="A1" i="54"/>
  <c r="O18" i="54"/>
  <c r="N18" i="54"/>
  <c r="K20" i="53"/>
  <c r="J19" i="53"/>
  <c r="F20" i="53"/>
  <c r="L18" i="7"/>
  <c r="H19" i="7"/>
  <c r="H18" i="7"/>
  <c r="F19" i="53"/>
  <c r="G19" i="53"/>
  <c r="J20" i="53"/>
  <c r="K19" i="53"/>
  <c r="D19" i="7"/>
  <c r="J17" i="54"/>
  <c r="N17" i="54"/>
  <c r="I19" i="54"/>
  <c r="N19" i="54"/>
  <c r="M19" i="53"/>
  <c r="M20" i="53"/>
  <c r="G20" i="53"/>
  <c r="E19" i="7"/>
  <c r="E18" i="7"/>
  <c r="O19" i="7"/>
  <c r="J18" i="7"/>
  <c r="L19" i="7"/>
  <c r="D18" i="7"/>
  <c r="I19" i="7"/>
  <c r="I18" i="7"/>
  <c r="P18" i="7"/>
  <c r="P19" i="7"/>
  <c r="F19" i="7"/>
  <c r="B19" i="56"/>
  <c r="B21" i="56"/>
  <c r="F18" i="54"/>
  <c r="M18" i="54"/>
  <c r="L17" i="54"/>
  <c r="F17" i="54"/>
  <c r="W19" i="54"/>
  <c r="W18" i="54"/>
  <c r="M17" i="54"/>
  <c r="C18" i="54"/>
  <c r="V19" i="54"/>
  <c r="V18" i="54"/>
  <c r="O19" i="6"/>
  <c r="B32" i="41"/>
  <c r="O21" i="6"/>
  <c r="O20" i="6"/>
  <c r="B19" i="4"/>
  <c r="B4" i="41"/>
  <c r="N19" i="7"/>
  <c r="G19" i="7"/>
  <c r="C19" i="7"/>
  <c r="K19" i="7"/>
  <c r="G18" i="7"/>
  <c r="O18" i="7"/>
  <c r="C19" i="53"/>
  <c r="B20" i="4"/>
  <c r="D19" i="54"/>
  <c r="G18" i="54"/>
  <c r="G19" i="54"/>
  <c r="Y19" i="54"/>
  <c r="Y17" i="54"/>
  <c r="E19" i="54"/>
  <c r="E17" i="54"/>
  <c r="U17" i="54"/>
  <c r="B19" i="54"/>
  <c r="Q18" i="54"/>
  <c r="Q19" i="54"/>
  <c r="U18" i="54"/>
  <c r="L19" i="54"/>
  <c r="H17" i="54"/>
  <c r="S18" i="54"/>
  <c r="S19" i="54"/>
  <c r="H19" i="54"/>
  <c r="O17" i="54"/>
  <c r="K18" i="54"/>
  <c r="P18" i="54"/>
  <c r="C17" i="54"/>
  <c r="J19" i="54"/>
  <c r="M18" i="7"/>
  <c r="B18" i="7"/>
  <c r="P6" i="6"/>
  <c r="E7" i="6"/>
  <c r="D16" i="6"/>
  <c r="E16" i="6"/>
  <c r="E6" i="6"/>
  <c r="D6" i="6"/>
  <c r="C9" i="6"/>
  <c r="H9" i="6"/>
  <c r="I9" i="6"/>
  <c r="D18" i="4"/>
  <c r="E12" i="6"/>
  <c r="C17" i="6"/>
  <c r="I17" i="6" s="1"/>
  <c r="M17" i="6" s="1"/>
  <c r="B11" i="6"/>
  <c r="Q11" i="6" s="1"/>
  <c r="E17" i="6"/>
  <c r="D11" i="6"/>
  <c r="B17" i="6"/>
  <c r="Q17" i="6" s="1"/>
  <c r="C16" i="6"/>
  <c r="G16" i="6" s="1"/>
  <c r="K16" i="6" s="1"/>
  <c r="B7" i="6"/>
  <c r="Q7" i="6" s="1"/>
  <c r="E11" i="6"/>
  <c r="G9" i="6"/>
  <c r="K9" i="6" s="1"/>
  <c r="G6" i="6"/>
  <c r="K6" i="6" s="1"/>
  <c r="D13" i="6"/>
  <c r="C13" i="6"/>
  <c r="G13" i="6" s="1"/>
  <c r="K13" i="6" s="1"/>
  <c r="E10" i="6"/>
  <c r="E13" i="6"/>
  <c r="B6" i="6"/>
  <c r="Q6" i="6" s="1"/>
  <c r="D7" i="6"/>
  <c r="F6" i="6"/>
  <c r="D19" i="53"/>
  <c r="Q10" i="6"/>
  <c r="P10" i="6"/>
  <c r="B12" i="6"/>
  <c r="Q12" i="6" s="1"/>
  <c r="C12" i="6"/>
  <c r="H12" i="6" s="1"/>
  <c r="D9" i="6"/>
  <c r="L9" i="6" s="1"/>
  <c r="D10" i="6"/>
  <c r="C11" i="6"/>
  <c r="F11" i="6" s="1"/>
  <c r="C10" i="6"/>
  <c r="I10" i="6" s="1"/>
  <c r="P9" i="6"/>
  <c r="F9" i="6"/>
  <c r="H6" i="6"/>
  <c r="L6" i="6" s="1"/>
  <c r="G17" i="6"/>
  <c r="P14" i="6"/>
  <c r="G12" i="6"/>
  <c r="K12" i="6" s="1"/>
  <c r="C20" i="4"/>
  <c r="F6" i="4"/>
  <c r="H20" i="53"/>
  <c r="C8" i="6"/>
  <c r="F8" i="6" s="1"/>
  <c r="E15" i="6"/>
  <c r="D15" i="6"/>
  <c r="D8" i="6"/>
  <c r="D14" i="6"/>
  <c r="H18" i="53"/>
  <c r="C15" i="6"/>
  <c r="G15" i="6" s="1"/>
  <c r="F12" i="6"/>
  <c r="J12" i="6" s="1"/>
  <c r="P8" i="6"/>
  <c r="B14" i="6"/>
  <c r="Q14" i="6" s="1"/>
  <c r="S19" i="53"/>
  <c r="B8" i="6"/>
  <c r="Q8" i="6" s="1"/>
  <c r="F15" i="6"/>
  <c r="I12" i="6" l="1"/>
  <c r="M12" i="6" s="1"/>
  <c r="F17" i="6"/>
  <c r="I15" i="6"/>
  <c r="N18" i="6"/>
  <c r="B30" i="41" s="1"/>
  <c r="N21" i="6"/>
  <c r="H17" i="6"/>
  <c r="I18" i="53"/>
  <c r="L18" i="53"/>
  <c r="I19" i="53"/>
  <c r="D18" i="53"/>
  <c r="L19" i="53"/>
  <c r="Q20" i="53"/>
  <c r="T17" i="55"/>
  <c r="M15" i="6"/>
  <c r="L12" i="6"/>
  <c r="T18" i="55"/>
  <c r="F21" i="56"/>
  <c r="C21" i="56"/>
  <c r="G20" i="56"/>
  <c r="C20" i="56"/>
  <c r="G18" i="56"/>
  <c r="E20" i="6"/>
  <c r="H8" i="6"/>
  <c r="L8" i="6" s="1"/>
  <c r="L17" i="6"/>
  <c r="I8" i="6"/>
  <c r="M8" i="6" s="1"/>
  <c r="F10" i="6"/>
  <c r="J10" i="6" s="1"/>
  <c r="M9" i="6"/>
  <c r="J6" i="6"/>
  <c r="M10" i="6"/>
  <c r="F16" i="6"/>
  <c r="J16" i="6" s="1"/>
  <c r="H13" i="6"/>
  <c r="L13" i="6" s="1"/>
  <c r="H16" i="6"/>
  <c r="L16" i="6" s="1"/>
  <c r="M6" i="6"/>
  <c r="G8" i="6"/>
  <c r="K8" i="6" s="1"/>
  <c r="H11" i="6"/>
  <c r="L11" i="6" s="1"/>
  <c r="I13" i="6"/>
  <c r="M13" i="6" s="1"/>
  <c r="D21" i="6"/>
  <c r="F14" i="6"/>
  <c r="J14" i="6" s="1"/>
  <c r="G14" i="6"/>
  <c r="K14" i="6" s="1"/>
  <c r="H14" i="6"/>
  <c r="L14" i="6" s="1"/>
  <c r="I14" i="6"/>
  <c r="M14" i="6" s="1"/>
  <c r="E19" i="6"/>
  <c r="Q15" i="6"/>
  <c r="J15" i="6"/>
  <c r="D20" i="6"/>
  <c r="C20" i="6"/>
  <c r="F18" i="4"/>
  <c r="F21" i="4"/>
  <c r="F20" i="4"/>
  <c r="F19" i="4"/>
  <c r="Q9" i="6"/>
  <c r="Q19" i="6" s="1"/>
  <c r="B34" i="41" s="1"/>
  <c r="J9" i="6"/>
  <c r="C21" i="6"/>
  <c r="J11" i="6"/>
  <c r="K20" i="4"/>
  <c r="H15" i="6"/>
  <c r="L15" i="6" s="1"/>
  <c r="I16" i="6"/>
  <c r="M16" i="6" s="1"/>
  <c r="E21" i="4"/>
  <c r="E19" i="4"/>
  <c r="K17" i="6"/>
  <c r="F13" i="6"/>
  <c r="J13" i="6" s="1"/>
  <c r="G11" i="6"/>
  <c r="K11" i="6" s="1"/>
  <c r="I21" i="4"/>
  <c r="I7" i="6"/>
  <c r="M7" i="6" s="1"/>
  <c r="I20" i="4"/>
  <c r="P12" i="6"/>
  <c r="B20" i="6"/>
  <c r="B21" i="6"/>
  <c r="O21" i="4"/>
  <c r="K19" i="4"/>
  <c r="J8" i="6"/>
  <c r="C21" i="4"/>
  <c r="Q19" i="4"/>
  <c r="I11" i="6"/>
  <c r="M11" i="6" s="1"/>
  <c r="M19" i="4"/>
  <c r="F7" i="6"/>
  <c r="M21" i="4"/>
  <c r="P15" i="6"/>
  <c r="C19" i="6"/>
  <c r="H7" i="6"/>
  <c r="H10" i="6"/>
  <c r="L10" i="6" s="1"/>
  <c r="E21" i="6"/>
  <c r="D19" i="6"/>
  <c r="K15" i="6"/>
  <c r="C19" i="4"/>
  <c r="G10" i="6"/>
  <c r="K10" i="6" s="1"/>
  <c r="J17" i="6"/>
  <c r="G7" i="6"/>
  <c r="B19" i="6"/>
  <c r="P20" i="6" l="1"/>
  <c r="M19" i="6"/>
  <c r="Q21" i="6"/>
  <c r="F19" i="6"/>
  <c r="J7" i="6"/>
  <c r="F21" i="6"/>
  <c r="P19" i="6"/>
  <c r="B33" i="41" s="1"/>
  <c r="G19" i="6"/>
  <c r="G21" i="6"/>
  <c r="F20" i="6"/>
  <c r="L7" i="6"/>
  <c r="H21" i="6"/>
  <c r="H19" i="6"/>
  <c r="P21" i="6"/>
  <c r="H20" i="6"/>
  <c r="M21" i="6"/>
  <c r="K7" i="6"/>
  <c r="I19" i="6"/>
  <c r="I20" i="6"/>
  <c r="I21" i="6"/>
  <c r="M20" i="6"/>
  <c r="Q20" i="6"/>
  <c r="G20" i="6"/>
  <c r="K21" i="6" l="1"/>
  <c r="K19" i="6"/>
  <c r="K20" i="6"/>
  <c r="L21" i="6"/>
  <c r="L20" i="6"/>
  <c r="L19" i="6"/>
  <c r="J21" i="6"/>
  <c r="J20" i="6"/>
  <c r="J19" i="6"/>
</calcChain>
</file>

<file path=xl/sharedStrings.xml><?xml version="1.0" encoding="utf-8"?>
<sst xmlns="http://schemas.openxmlformats.org/spreadsheetml/2006/main" count="1669" uniqueCount="303">
  <si>
    <t>תאריך</t>
  </si>
  <si>
    <t>מ"ק/יום</t>
  </si>
  <si>
    <t xml:space="preserve">ממוצע </t>
  </si>
  <si>
    <t>צח"כ</t>
  </si>
  <si>
    <t>צח"ב</t>
  </si>
  <si>
    <t>כלורידים</t>
  </si>
  <si>
    <t>SVI</t>
  </si>
  <si>
    <t>מג"ל</t>
  </si>
  <si>
    <t>%</t>
  </si>
  <si>
    <t>צריכת  אנרגיה</t>
  </si>
  <si>
    <t xml:space="preserve">מקסימום </t>
  </si>
  <si>
    <t xml:space="preserve">מינימום </t>
  </si>
  <si>
    <t>פינוי גבבה</t>
  </si>
  <si>
    <t>TS%</t>
  </si>
  <si>
    <t xml:space="preserve"> בוצה יבשה</t>
  </si>
  <si>
    <t>שפכים</t>
  </si>
  <si>
    <t>מעבדה</t>
  </si>
  <si>
    <t>VS%</t>
  </si>
  <si>
    <t>שיקוע</t>
  </si>
  <si>
    <t>30 דק'</t>
  </si>
  <si>
    <t>הרחקת צח"ב כללי</t>
  </si>
  <si>
    <t>מ"ל/גר'</t>
  </si>
  <si>
    <t>יחידת פעולה</t>
  </si>
  <si>
    <t>אחוזי הרחקה שפכים- קולחין שניוני</t>
  </si>
  <si>
    <t>לק"ג צחב מורחק</t>
  </si>
  <si>
    <r>
      <t>נתונים עיקריים</t>
    </r>
    <r>
      <rPr>
        <sz val="12"/>
        <rFont val="Arial"/>
        <family val="2"/>
      </rPr>
      <t>:</t>
    </r>
  </si>
  <si>
    <t>טיפול בבוצה:</t>
  </si>
  <si>
    <t>נתוני אנרגיה:</t>
  </si>
  <si>
    <t>הרחקת צח"כ כללי</t>
  </si>
  <si>
    <t>צח"כ מג"ל</t>
  </si>
  <si>
    <t>צח"ב מג"ל</t>
  </si>
  <si>
    <t>אמוניה מג"ל</t>
  </si>
  <si>
    <t>כלורידים מג"ל</t>
  </si>
  <si>
    <t xml:space="preserve">TS% בוצה יבשה </t>
  </si>
  <si>
    <t>צריכת חשמל לק"ג צח"ב קוט"ש/ק"ג</t>
  </si>
  <si>
    <t>בוצה יבשה</t>
  </si>
  <si>
    <t>שמן מנרלי</t>
  </si>
  <si>
    <t>סולפיד בתסנין</t>
  </si>
  <si>
    <t>ציאניד</t>
  </si>
  <si>
    <t>סולפאט</t>
  </si>
  <si>
    <t>קשיות כ-CaCO3</t>
  </si>
  <si>
    <t>אלקליניות כ- CaCO3</t>
  </si>
  <si>
    <t>שמן מינרלי</t>
  </si>
  <si>
    <t>Na</t>
  </si>
  <si>
    <t>בורון</t>
  </si>
  <si>
    <t>פלואוריד</t>
  </si>
  <si>
    <t>SAR</t>
  </si>
  <si>
    <t>קריאה פסגה</t>
  </si>
  <si>
    <t>ספיקות</t>
  </si>
  <si>
    <t>מוצקים מרחפים מג"ל</t>
  </si>
  <si>
    <t xml:space="preserve">נתוני תפעול - גליון  1 - ספיקות </t>
  </si>
  <si>
    <t>מוצקים מרחפים</t>
  </si>
  <si>
    <t>מוצקים נדיפים</t>
  </si>
  <si>
    <t>יחידת טיפול 1</t>
  </si>
  <si>
    <t>יחידת טיפול 2</t>
  </si>
  <si>
    <t>חנקן אמוניאקלי</t>
  </si>
  <si>
    <t>זרחן כללי</t>
  </si>
  <si>
    <t>צח"ב מומס</t>
  </si>
  <si>
    <t>צח"כ מומס</t>
  </si>
  <si>
    <t>דטרגנט אניוני</t>
  </si>
  <si>
    <t>פנול מרכיבים</t>
  </si>
  <si>
    <t>כלל מוצקים נמסים</t>
  </si>
  <si>
    <t>חנקן כללי</t>
  </si>
  <si>
    <t>חנקן חנקיתי</t>
  </si>
  <si>
    <t>חנקן חנקתי</t>
  </si>
  <si>
    <t>נתרן</t>
  </si>
  <si>
    <t>הרחקת מוצקים מרחפים</t>
  </si>
  <si>
    <t>שומנים מג"ל</t>
  </si>
  <si>
    <t>איכות שפכים:</t>
  </si>
  <si>
    <t>חנקן כללי מג"ל</t>
  </si>
  <si>
    <t>נתוני תפעול  - גליון  2  - איכות שפכים</t>
  </si>
  <si>
    <t>אפר</t>
  </si>
  <si>
    <t>B</t>
  </si>
  <si>
    <t>K</t>
  </si>
  <si>
    <t>S</t>
  </si>
  <si>
    <t xml:space="preserve">Ag </t>
  </si>
  <si>
    <t xml:space="preserve">Al </t>
  </si>
  <si>
    <t xml:space="preserve">As </t>
  </si>
  <si>
    <t>Ba</t>
  </si>
  <si>
    <t xml:space="preserve">Be </t>
  </si>
  <si>
    <t>Ca</t>
  </si>
  <si>
    <t xml:space="preserve">Cd </t>
  </si>
  <si>
    <t>Co</t>
  </si>
  <si>
    <t xml:space="preserve">Cr </t>
  </si>
  <si>
    <t xml:space="preserve">Cu </t>
  </si>
  <si>
    <t>Fe</t>
  </si>
  <si>
    <t>Li</t>
  </si>
  <si>
    <t>Mg</t>
  </si>
  <si>
    <t xml:space="preserve">Mn </t>
  </si>
  <si>
    <t xml:space="preserve">Mo </t>
  </si>
  <si>
    <t xml:space="preserve">Ni </t>
  </si>
  <si>
    <t>Pb</t>
  </si>
  <si>
    <t xml:space="preserve">Se </t>
  </si>
  <si>
    <t>Sr</t>
  </si>
  <si>
    <t>Ti</t>
  </si>
  <si>
    <t xml:space="preserve">V </t>
  </si>
  <si>
    <t xml:space="preserve">Zn </t>
  </si>
  <si>
    <t xml:space="preserve">Hg </t>
  </si>
  <si>
    <t>שמנים ושומנים</t>
  </si>
  <si>
    <t>חנקן קיילדל</t>
  </si>
  <si>
    <t>בוצה לייבוש</t>
  </si>
  <si>
    <t>מונה מים קטן</t>
  </si>
  <si>
    <t>מונה מים גדול</t>
  </si>
  <si>
    <t>יחידת טיפול 3</t>
  </si>
  <si>
    <t>גר'/100 גר'</t>
  </si>
  <si>
    <t xml:space="preserve">פינוי בוצה יבשה </t>
  </si>
  <si>
    <t>פינוי פסולת</t>
  </si>
  <si>
    <t>הרחקת חנקן קיילדל</t>
  </si>
  <si>
    <t xml:space="preserve"> חנקן קיילדל</t>
  </si>
  <si>
    <t>F/M</t>
  </si>
  <si>
    <t>מעכל</t>
  </si>
  <si>
    <t>קיילדל מג"ל</t>
  </si>
  <si>
    <t>איכות מוצא מהמט"ש:</t>
  </si>
  <si>
    <t>TOC</t>
  </si>
  <si>
    <t>יחס נדיף</t>
  </si>
  <si>
    <t xml:space="preserve">ספיקה חודשית </t>
  </si>
  <si>
    <t>מ"ק/חודש</t>
  </si>
  <si>
    <t>ספיקה יומית ממוצעת</t>
  </si>
  <si>
    <t>סה"כ לשנה</t>
  </si>
  <si>
    <t>חודש</t>
  </si>
  <si>
    <t>נתוני תפעול  - גליון  2א'  - איכות שפכים</t>
  </si>
  <si>
    <t>מתכות</t>
  </si>
  <si>
    <t>טון/חודש</t>
  </si>
  <si>
    <t>סה"כ מ"ק שפכים מ"ק/שנה</t>
  </si>
  <si>
    <t>ממוצע מ"ק שפכים יומי מ"ק/חודש</t>
  </si>
  <si>
    <t>סה"כ מ"ק מעכל מ"ק/שנה</t>
  </si>
  <si>
    <t>ממוצע מ"ק מעכל יומי מ"ק/חודש</t>
  </si>
  <si>
    <t>סה"כ מ"ק בוצה מ"ק/שנה</t>
  </si>
  <si>
    <t>ממוצע מ"ק בוצה יומי מ"ק/חודש</t>
  </si>
  <si>
    <t>בוצה יבשה לפינוי חודשי טון/שנה</t>
  </si>
  <si>
    <t>צריכת חשמל חודשית קוט"ש/שנה</t>
  </si>
  <si>
    <t>ינואר</t>
  </si>
  <si>
    <t>פברואר</t>
  </si>
  <si>
    <t>מרץ</t>
  </si>
  <si>
    <t>אפריל</t>
  </si>
  <si>
    <t>מאי</t>
  </si>
  <si>
    <t>יוני</t>
  </si>
  <si>
    <t>יולי</t>
  </si>
  <si>
    <t>אוגוסט</t>
  </si>
  <si>
    <t>ספטמבר</t>
  </si>
  <si>
    <t>אוקטובר</t>
  </si>
  <si>
    <t>נובמבר</t>
  </si>
  <si>
    <t>דצמבר</t>
  </si>
  <si>
    <t>נתוני תפעול   - גליון 4  - איכות מוצא מהמטש-קולחין II</t>
  </si>
  <si>
    <t>נתוני תפעול   - גליון 4א'  - איכות מוצא מהמטש-קולחין II</t>
  </si>
  <si>
    <t>נתוני תפעול   - גליון 5  - יחידות טיפול</t>
  </si>
  <si>
    <t>נתוני תפעול   - גליון 6  - יחידות טיפול וסילוק בוצה</t>
  </si>
  <si>
    <t>נתוני תפעול   -  גליון  7 -  עומסי שפכים וצריכת אנרגיה</t>
  </si>
  <si>
    <t>נתוני תפעול   - גליון 3  - שיקוע 1</t>
  </si>
  <si>
    <t>שיקוע 1</t>
  </si>
  <si>
    <t xml:space="preserve"> דרומי</t>
  </si>
  <si>
    <t>צפוני</t>
  </si>
  <si>
    <t>סה"כ שיקוע 1</t>
  </si>
  <si>
    <t>ספיקה יומית מצטברת</t>
  </si>
  <si>
    <t>מסמיך WAS</t>
  </si>
  <si>
    <t xml:space="preserve">מסמיך </t>
  </si>
  <si>
    <t>פינוי בוצה  ממוצע</t>
  </si>
  <si>
    <t>טון/יום</t>
  </si>
  <si>
    <t>פינוי גבבה  ממוצע</t>
  </si>
  <si>
    <t>חישוב עומסי שפכים</t>
  </si>
  <si>
    <t>קוו"טש /יום</t>
  </si>
  <si>
    <t>ממוצע ק"ג/יום</t>
  </si>
  <si>
    <t>צריכה  חודשית מצטברת</t>
  </si>
  <si>
    <t>ממוצע יומי</t>
  </si>
  <si>
    <t>סה"כ צריכה סגולית יומית ממוצעת</t>
  </si>
  <si>
    <t>הגבה</t>
  </si>
  <si>
    <t>הגבה חטף</t>
  </si>
  <si>
    <t>מד עכירות  רציף</t>
  </si>
  <si>
    <t>NTU</t>
  </si>
  <si>
    <t>עכירות</t>
  </si>
  <si>
    <t>שטח</t>
  </si>
  <si>
    <t>נתוני תפעול  - גליון  6א'  - בוצה</t>
  </si>
  <si>
    <t>צריכת חשמל   קוט"ש/חודש</t>
  </si>
  <si>
    <t>צריכת חשמל ממוצע  קוט"ש/יום</t>
  </si>
  <si>
    <t>צריכת חשמל סגולית קוט"ש/מ"קי</t>
  </si>
  <si>
    <t>גבבה לפינוי חודשי טון/שנה</t>
  </si>
  <si>
    <t>קולחין</t>
  </si>
  <si>
    <t>איגוד משתמשי קולחי אשדוד</t>
  </si>
  <si>
    <t>אגודת המים ניצנים</t>
  </si>
  <si>
    <t>סה"כ מ"ק קולחין בחודש</t>
  </si>
  <si>
    <t>חישוב עומסי קולחין</t>
  </si>
  <si>
    <t>ק"ג/יום</t>
  </si>
  <si>
    <t>ערך מקס מותר</t>
  </si>
  <si>
    <t>מ"ג/ק"ג</t>
  </si>
  <si>
    <t>סה"כ שנתי</t>
  </si>
  <si>
    <t>קווט"ש/ק"ג צח"ב</t>
  </si>
  <si>
    <t>סה"כ</t>
  </si>
  <si>
    <t>Ag</t>
  </si>
  <si>
    <t>Al</t>
  </si>
  <si>
    <t>As</t>
  </si>
  <si>
    <t>Be</t>
  </si>
  <si>
    <t>Cd</t>
  </si>
  <si>
    <t>Cr</t>
  </si>
  <si>
    <t>Cu</t>
  </si>
  <si>
    <t>Hg</t>
  </si>
  <si>
    <t>Mn</t>
  </si>
  <si>
    <t>Mo</t>
  </si>
  <si>
    <t>Ni</t>
  </si>
  <si>
    <t>Se</t>
  </si>
  <si>
    <t>V</t>
  </si>
  <si>
    <t>Zn</t>
  </si>
  <si>
    <t>קולי צואתי</t>
  </si>
  <si>
    <t>קולחין אמוניה</t>
  </si>
  <si>
    <t>קולחין COD</t>
  </si>
  <si>
    <t>מליון קוט"ש</t>
  </si>
  <si>
    <t>חשמל</t>
  </si>
  <si>
    <t>אלף טון</t>
  </si>
  <si>
    <t>מליון מ"ק</t>
  </si>
  <si>
    <t>דוח הפעלה שנתי מט"ש אשדוד 2018</t>
  </si>
  <si>
    <t>ג/ליטר</t>
  </si>
  <si>
    <t>RAS</t>
  </si>
  <si>
    <t>חצי שנתי</t>
  </si>
  <si>
    <t>שנתי</t>
  </si>
  <si>
    <t>מק</t>
  </si>
  <si>
    <t>סהכ שנתי 1+3</t>
  </si>
  <si>
    <t>עמודה1</t>
  </si>
  <si>
    <t>עמודה2</t>
  </si>
  <si>
    <t>עמודה3</t>
  </si>
  <si>
    <t>עמודה4</t>
  </si>
  <si>
    <t>עמודה5</t>
  </si>
  <si>
    <t>עמודה6</t>
  </si>
  <si>
    <t>עמודה7</t>
  </si>
  <si>
    <t>עמודה8</t>
  </si>
  <si>
    <t>עמודה9</t>
  </si>
  <si>
    <t>עמודה10</t>
  </si>
  <si>
    <t>עמודה11</t>
  </si>
  <si>
    <t>עמודה12</t>
  </si>
  <si>
    <t>עמודה13</t>
  </si>
  <si>
    <t>עמודה14</t>
  </si>
  <si>
    <t>עמודה15</t>
  </si>
  <si>
    <t>ריק במקור</t>
  </si>
  <si>
    <t>מעבדה2</t>
  </si>
  <si>
    <t>מעבדה3</t>
  </si>
  <si>
    <t>מעבדה4</t>
  </si>
  <si>
    <t>מעבדה5</t>
  </si>
  <si>
    <t>מעבדה6</t>
  </si>
  <si>
    <t>מעבדה7</t>
  </si>
  <si>
    <t>מעבדה8</t>
  </si>
  <si>
    <t>מעבדה9</t>
  </si>
  <si>
    <t>מעבדה10</t>
  </si>
  <si>
    <t>מעבדה11</t>
  </si>
  <si>
    <t>מעבדה12</t>
  </si>
  <si>
    <t>מעבדה13</t>
  </si>
  <si>
    <t>מעבדה14</t>
  </si>
  <si>
    <t>מעבדה15</t>
  </si>
  <si>
    <t>מעבדה16</t>
  </si>
  <si>
    <t>מעבדה17</t>
  </si>
  <si>
    <t>מעבדה18</t>
  </si>
  <si>
    <t>מעבדה19</t>
  </si>
  <si>
    <t>מעבדה20</t>
  </si>
  <si>
    <t>מעבדה21</t>
  </si>
  <si>
    <t>עמודה16</t>
  </si>
  <si>
    <t>עמודה17</t>
  </si>
  <si>
    <t>עמודה18</t>
  </si>
  <si>
    <t>עמודה19</t>
  </si>
  <si>
    <t>עמודה20</t>
  </si>
  <si>
    <t>עמודה21</t>
  </si>
  <si>
    <t>עמודה22</t>
  </si>
  <si>
    <t>עמודה23</t>
  </si>
  <si>
    <t>מתכות2</t>
  </si>
  <si>
    <t>מתכות3</t>
  </si>
  <si>
    <t>מתכות4</t>
  </si>
  <si>
    <t>מתכות5</t>
  </si>
  <si>
    <t>מתכות6</t>
  </si>
  <si>
    <t>מתכות7</t>
  </si>
  <si>
    <t>מתכות8</t>
  </si>
  <si>
    <t>מתכות9</t>
  </si>
  <si>
    <t>מתכות10</t>
  </si>
  <si>
    <t>מתכות11</t>
  </si>
  <si>
    <t>מתכות12</t>
  </si>
  <si>
    <t>מתכות13</t>
  </si>
  <si>
    <t>מתכות14</t>
  </si>
  <si>
    <t>מתכות15</t>
  </si>
  <si>
    <t>מתכות16</t>
  </si>
  <si>
    <t>מתכות17</t>
  </si>
  <si>
    <t>מתכות18</t>
  </si>
  <si>
    <t>מתכות19</t>
  </si>
  <si>
    <t>מתכות20</t>
  </si>
  <si>
    <t>מתכות21</t>
  </si>
  <si>
    <t>מתכות22</t>
  </si>
  <si>
    <t>מתכות23</t>
  </si>
  <si>
    <t>מתכות24</t>
  </si>
  <si>
    <t>מתכות25</t>
  </si>
  <si>
    <t>מתכות26</t>
  </si>
  <si>
    <t>יחידת טיפול 12</t>
  </si>
  <si>
    <t>יחידת טיפול 13</t>
  </si>
  <si>
    <t>יחידת טיפול 14</t>
  </si>
  <si>
    <t>יחידת טיפול 15</t>
  </si>
  <si>
    <t>יחידת טיפול 26</t>
  </si>
  <si>
    <t>יחידת טיפול 27</t>
  </si>
  <si>
    <t>יחידת טיפול 28</t>
  </si>
  <si>
    <t>יחידת טיפול 29</t>
  </si>
  <si>
    <t>יחידת טיפול 310</t>
  </si>
  <si>
    <t>יחידת טיפול 311</t>
  </si>
  <si>
    <t>יחידת טיפול 312</t>
  </si>
  <si>
    <t>יחידת טיפול 313</t>
  </si>
  <si>
    <t>עמודה24</t>
  </si>
  <si>
    <t>עמודה25</t>
  </si>
  <si>
    <t>עמודה26</t>
  </si>
  <si>
    <t>2015</t>
  </si>
  <si>
    <t>2016</t>
  </si>
  <si>
    <r>
      <t>גז מעכל</t>
    </r>
    <r>
      <rPr>
        <sz val="10"/>
        <color theme="0"/>
        <rFont val="Arial"/>
        <family val="2"/>
      </rPr>
      <t>1</t>
    </r>
  </si>
  <si>
    <r>
      <t>גז מעכל</t>
    </r>
    <r>
      <rPr>
        <sz val="10"/>
        <color theme="0"/>
        <rFont val="Arial"/>
        <family val="2"/>
      </rPr>
      <t>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</si>
</sst>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 * #,##0.00_ ;_ * \-#,##0.00_ ;_ * &quot;-&quot;??_ ;_ @_ "/>
    <numFmt numFmtId="164" formatCode="0.0"/>
    <numFmt numFmtId="165" formatCode="dd"/>
    <numFmt numFmtId="166" formatCode="dd\-mm\-yy"/>
    <numFmt numFmtId="167" formatCode="0.000"/>
    <numFmt numFmtId="168" formatCode="#,##0.0"/>
    <numFmt numFmtId="169" formatCode="#,##0.000"/>
    <numFmt numFmtId="170" formatCode=";;;"/>
  </numFmts>
  <fonts count="12" x14ac:knownFonts="1">
    <font>
      <sz val="10"/>
      <name val="Arial"/>
      <charset val="177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2"/>
      <name val="Arial"/>
      <family val="2"/>
    </font>
    <font>
      <b/>
      <u/>
      <sz val="12"/>
      <name val="Arial"/>
      <family val="2"/>
      <charset val="204"/>
    </font>
    <font>
      <sz val="12"/>
      <name val="Arial"/>
      <family val="2"/>
    </font>
    <font>
      <b/>
      <sz val="10"/>
      <color theme="8" tint="-0.499984740745262"/>
      <name val="Arial"/>
      <family val="2"/>
    </font>
    <font>
      <b/>
      <sz val="11"/>
      <color theme="1"/>
      <name val="Arial"/>
      <family val="2"/>
      <scheme val="minor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b/>
      <sz val="10"/>
      <color rgb="FF92D05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39997558519241921"/>
        <bgColor indexed="34"/>
      </patternFill>
    </fill>
    <fill>
      <patternFill patternType="solid">
        <fgColor theme="8" tint="0.59999389629810485"/>
        <bgColor indexed="3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78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</cellStyleXfs>
  <cellXfs count="449">
    <xf numFmtId="0" fontId="0" fillId="0" borderId="0" xfId="0"/>
    <xf numFmtId="0" fontId="0" fillId="0" borderId="0" xfId="0" applyAlignment="1">
      <alignment horizontal="right" readingOrder="2"/>
    </xf>
    <xf numFmtId="0" fontId="6" fillId="0" borderId="0" xfId="0" applyFont="1" applyBorder="1" applyAlignment="1">
      <alignment horizontal="right" vertical="top" wrapText="1" readingOrder="2"/>
    </xf>
    <xf numFmtId="0" fontId="4" fillId="0" borderId="0" xfId="0" applyFont="1" applyBorder="1" applyAlignment="1">
      <alignment horizontal="right" readingOrder="2"/>
    </xf>
    <xf numFmtId="0" fontId="0" fillId="0" borderId="0" xfId="0" applyBorder="1" applyAlignment="1">
      <alignment horizontal="right" readingOrder="2"/>
    </xf>
    <xf numFmtId="0" fontId="0" fillId="0" borderId="0" xfId="0" applyBorder="1" applyAlignment="1">
      <alignment horizontal="center" readingOrder="2"/>
    </xf>
    <xf numFmtId="2" fontId="6" fillId="0" borderId="0" xfId="0" applyNumberFormat="1" applyFont="1" applyBorder="1" applyAlignment="1">
      <alignment horizontal="right" vertical="top" wrapText="1" readingOrder="2"/>
    </xf>
    <xf numFmtId="0" fontId="3" fillId="0" borderId="0" xfId="0" applyFont="1"/>
    <xf numFmtId="164" fontId="3" fillId="0" borderId="0" xfId="0" applyNumberFormat="1" applyFont="1"/>
    <xf numFmtId="165" fontId="3" fillId="0" borderId="1" xfId="0" applyNumberFormat="1" applyFont="1" applyBorder="1" applyAlignment="1">
      <alignment horizontal="center"/>
    </xf>
    <xf numFmtId="3" fontId="3" fillId="0" borderId="2" xfId="0" applyNumberFormat="1" applyFont="1" applyBorder="1" applyAlignment="1">
      <alignment horizontal="center"/>
    </xf>
    <xf numFmtId="0" fontId="3" fillId="0" borderId="0" xfId="0" applyFont="1" applyProtection="1"/>
    <xf numFmtId="0" fontId="3" fillId="0" borderId="0" xfId="0" applyFont="1" applyAlignment="1">
      <alignment horizontal="center"/>
    </xf>
    <xf numFmtId="3" fontId="3" fillId="0" borderId="3" xfId="0" applyNumberFormat="1" applyFont="1" applyBorder="1" applyAlignment="1">
      <alignment horizontal="center"/>
    </xf>
    <xf numFmtId="3" fontId="3" fillId="0" borderId="4" xfId="0" applyNumberFormat="1" applyFont="1" applyBorder="1" applyAlignment="1">
      <alignment horizontal="center"/>
    </xf>
    <xf numFmtId="3" fontId="3" fillId="0" borderId="5" xfId="0" applyNumberFormat="1" applyFont="1" applyBorder="1" applyAlignment="1">
      <alignment horizontal="center"/>
    </xf>
    <xf numFmtId="3" fontId="3" fillId="0" borderId="0" xfId="0" applyNumberFormat="1" applyFont="1"/>
    <xf numFmtId="0" fontId="3" fillId="0" borderId="0" xfId="0" applyFont="1" applyAlignment="1">
      <alignment wrapText="1"/>
    </xf>
    <xf numFmtId="167" fontId="3" fillId="0" borderId="0" xfId="0" applyNumberFormat="1" applyFont="1"/>
    <xf numFmtId="0" fontId="3" fillId="3" borderId="8" xfId="0" applyFont="1" applyFill="1" applyBorder="1" applyAlignment="1">
      <alignment horizontal="center" wrapText="1"/>
    </xf>
    <xf numFmtId="0" fontId="3" fillId="3" borderId="9" xfId="0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/>
    </xf>
    <xf numFmtId="0" fontId="3" fillId="3" borderId="10" xfId="0" applyFont="1" applyFill="1" applyBorder="1" applyAlignment="1">
      <alignment horizontal="center"/>
    </xf>
    <xf numFmtId="0" fontId="3" fillId="3" borderId="9" xfId="0" applyFont="1" applyFill="1" applyBorder="1" applyAlignment="1">
      <alignment horizontal="center" wrapText="1"/>
    </xf>
    <xf numFmtId="0" fontId="3" fillId="3" borderId="11" xfId="0" applyFont="1" applyFill="1" applyBorder="1" applyAlignment="1">
      <alignment horizontal="center" wrapText="1"/>
    </xf>
    <xf numFmtId="168" fontId="3" fillId="3" borderId="12" xfId="0" applyNumberFormat="1" applyFont="1" applyFill="1" applyBorder="1" applyAlignment="1">
      <alignment horizontal="center"/>
    </xf>
    <xf numFmtId="4" fontId="3" fillId="3" borderId="12" xfId="0" applyNumberFormat="1" applyFont="1" applyFill="1" applyBorder="1" applyAlignment="1">
      <alignment horizontal="center"/>
    </xf>
    <xf numFmtId="168" fontId="3" fillId="3" borderId="13" xfId="0" applyNumberFormat="1" applyFont="1" applyFill="1" applyBorder="1" applyAlignment="1">
      <alignment horizontal="center"/>
    </xf>
    <xf numFmtId="168" fontId="3" fillId="3" borderId="14" xfId="0" applyNumberFormat="1" applyFont="1" applyFill="1" applyBorder="1" applyAlignment="1">
      <alignment horizontal="center"/>
    </xf>
    <xf numFmtId="4" fontId="3" fillId="3" borderId="14" xfId="0" applyNumberFormat="1" applyFont="1" applyFill="1" applyBorder="1" applyAlignment="1">
      <alignment horizontal="center"/>
    </xf>
    <xf numFmtId="1" fontId="3" fillId="3" borderId="17" xfId="0" applyNumberFormat="1" applyFont="1" applyFill="1" applyBorder="1" applyAlignment="1">
      <alignment horizontal="center"/>
    </xf>
    <xf numFmtId="1" fontId="3" fillId="3" borderId="12" xfId="0" applyNumberFormat="1" applyFont="1" applyFill="1" applyBorder="1" applyAlignment="1">
      <alignment horizontal="center"/>
    </xf>
    <xf numFmtId="1" fontId="3" fillId="3" borderId="13" xfId="0" applyNumberFormat="1" applyFont="1" applyFill="1" applyBorder="1" applyAlignment="1">
      <alignment horizontal="center"/>
    </xf>
    <xf numFmtId="1" fontId="3" fillId="3" borderId="18" xfId="0" applyNumberFormat="1" applyFont="1" applyFill="1" applyBorder="1" applyAlignment="1">
      <alignment horizontal="center"/>
    </xf>
    <xf numFmtId="1" fontId="3" fillId="3" borderId="14" xfId="0" applyNumberFormat="1" applyFont="1" applyFill="1" applyBorder="1" applyAlignment="1">
      <alignment horizontal="center"/>
    </xf>
    <xf numFmtId="2" fontId="3" fillId="3" borderId="18" xfId="0" applyNumberFormat="1" applyFont="1" applyFill="1" applyBorder="1" applyAlignment="1">
      <alignment horizontal="center"/>
    </xf>
    <xf numFmtId="167" fontId="3" fillId="3" borderId="12" xfId="0" applyNumberFormat="1" applyFont="1" applyFill="1" applyBorder="1" applyAlignment="1">
      <alignment horizontal="center"/>
    </xf>
    <xf numFmtId="3" fontId="3" fillId="3" borderId="13" xfId="0" applyNumberFormat="1" applyFont="1" applyFill="1" applyBorder="1" applyAlignment="1">
      <alignment horizontal="center"/>
    </xf>
    <xf numFmtId="167" fontId="3" fillId="3" borderId="14" xfId="0" applyNumberFormat="1" applyFont="1" applyFill="1" applyBorder="1" applyAlignment="1">
      <alignment horizontal="center"/>
    </xf>
    <xf numFmtId="0" fontId="3" fillId="3" borderId="22" xfId="0" applyFont="1" applyFill="1" applyBorder="1" applyAlignment="1">
      <alignment horizontal="center"/>
    </xf>
    <xf numFmtId="0" fontId="3" fillId="3" borderId="23" xfId="0" applyFont="1" applyFill="1" applyBorder="1" applyAlignment="1">
      <alignment horizontal="center" wrapText="1"/>
    </xf>
    <xf numFmtId="2" fontId="3" fillId="3" borderId="12" xfId="0" applyNumberFormat="1" applyFont="1" applyFill="1" applyBorder="1" applyAlignment="1">
      <alignment horizontal="center"/>
    </xf>
    <xf numFmtId="2" fontId="3" fillId="3" borderId="14" xfId="0" applyNumberFormat="1" applyFont="1" applyFill="1" applyBorder="1" applyAlignment="1">
      <alignment horizontal="center"/>
    </xf>
    <xf numFmtId="2" fontId="3" fillId="3" borderId="16" xfId="0" applyNumberFormat="1" applyFont="1" applyFill="1" applyBorder="1" applyAlignment="1">
      <alignment horizontal="center"/>
    </xf>
    <xf numFmtId="3" fontId="3" fillId="3" borderId="17" xfId="0" applyNumberFormat="1" applyFont="1" applyFill="1" applyBorder="1" applyAlignment="1">
      <alignment horizontal="center"/>
    </xf>
    <xf numFmtId="3" fontId="3" fillId="3" borderId="12" xfId="0" applyNumberFormat="1" applyFont="1" applyFill="1" applyBorder="1" applyAlignment="1">
      <alignment horizontal="center"/>
    </xf>
    <xf numFmtId="4" fontId="3" fillId="3" borderId="24" xfId="0" applyNumberFormat="1" applyFont="1" applyFill="1" applyBorder="1" applyAlignment="1">
      <alignment horizontal="center"/>
    </xf>
    <xf numFmtId="4" fontId="3" fillId="3" borderId="13" xfId="0" applyNumberFormat="1" applyFont="1" applyFill="1" applyBorder="1" applyAlignment="1">
      <alignment horizontal="center"/>
    </xf>
    <xf numFmtId="4" fontId="3" fillId="3" borderId="15" xfId="0" applyNumberFormat="1" applyFont="1" applyFill="1" applyBorder="1" applyAlignment="1">
      <alignment horizontal="center"/>
    </xf>
    <xf numFmtId="168" fontId="3" fillId="3" borderId="17" xfId="0" applyNumberFormat="1" applyFont="1" applyFill="1" applyBorder="1" applyAlignment="1">
      <alignment horizontal="center"/>
    </xf>
    <xf numFmtId="0" fontId="3" fillId="3" borderId="14" xfId="0" applyFont="1" applyFill="1" applyBorder="1" applyAlignment="1">
      <alignment horizontal="center"/>
    </xf>
    <xf numFmtId="0" fontId="3" fillId="3" borderId="18" xfId="0" applyFont="1" applyFill="1" applyBorder="1" applyAlignment="1">
      <alignment horizontal="center"/>
    </xf>
    <xf numFmtId="168" fontId="3" fillId="3" borderId="18" xfId="0" applyNumberFormat="1" applyFont="1" applyFill="1" applyBorder="1" applyAlignment="1">
      <alignment horizontal="center"/>
    </xf>
    <xf numFmtId="0" fontId="3" fillId="3" borderId="16" xfId="0" applyFont="1" applyFill="1" applyBorder="1" applyAlignment="1">
      <alignment horizontal="center"/>
    </xf>
    <xf numFmtId="0" fontId="3" fillId="3" borderId="20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 wrapText="1"/>
    </xf>
    <xf numFmtId="0" fontId="3" fillId="3" borderId="25" xfId="0" applyFont="1" applyFill="1" applyBorder="1" applyAlignment="1">
      <alignment horizontal="center"/>
    </xf>
    <xf numFmtId="0" fontId="3" fillId="3" borderId="26" xfId="0" applyFont="1" applyFill="1" applyBorder="1" applyAlignment="1">
      <alignment horizontal="center"/>
    </xf>
    <xf numFmtId="0" fontId="3" fillId="3" borderId="27" xfId="0" applyFont="1" applyFill="1" applyBorder="1" applyAlignment="1">
      <alignment horizontal="center"/>
    </xf>
    <xf numFmtId="0" fontId="3" fillId="3" borderId="28" xfId="0" applyFont="1" applyFill="1" applyBorder="1" applyAlignment="1">
      <alignment horizontal="center"/>
    </xf>
    <xf numFmtId="0" fontId="3" fillId="4" borderId="8" xfId="0" applyFont="1" applyFill="1" applyBorder="1" applyAlignment="1">
      <alignment horizontal="center" wrapText="1"/>
    </xf>
    <xf numFmtId="0" fontId="3" fillId="4" borderId="29" xfId="0" applyFont="1" applyFill="1" applyBorder="1" applyAlignment="1">
      <alignment horizontal="center"/>
    </xf>
    <xf numFmtId="0" fontId="3" fillId="4" borderId="30" xfId="0" applyFont="1" applyFill="1" applyBorder="1" applyAlignment="1">
      <alignment horizontal="center"/>
    </xf>
    <xf numFmtId="3" fontId="3" fillId="5" borderId="13" xfId="0" applyNumberFormat="1" applyFont="1" applyFill="1" applyBorder="1" applyAlignment="1">
      <alignment horizontal="center"/>
    </xf>
    <xf numFmtId="3" fontId="3" fillId="4" borderId="13" xfId="0" applyNumberFormat="1" applyFont="1" applyFill="1" applyBorder="1" applyAlignment="1">
      <alignment horizontal="center"/>
    </xf>
    <xf numFmtId="3" fontId="3" fillId="4" borderId="15" xfId="0" applyNumberFormat="1" applyFont="1" applyFill="1" applyBorder="1" applyAlignment="1">
      <alignment horizontal="center"/>
    </xf>
    <xf numFmtId="3" fontId="3" fillId="4" borderId="31" xfId="0" applyNumberFormat="1" applyFont="1" applyFill="1" applyBorder="1" applyAlignment="1">
      <alignment horizontal="center"/>
    </xf>
    <xf numFmtId="164" fontId="3" fillId="3" borderId="12" xfId="0" applyNumberFormat="1" applyFont="1" applyFill="1" applyBorder="1" applyAlignment="1">
      <alignment horizontal="center"/>
    </xf>
    <xf numFmtId="164" fontId="3" fillId="3" borderId="14" xfId="0" applyNumberFormat="1" applyFont="1" applyFill="1" applyBorder="1" applyAlignment="1">
      <alignment horizontal="center"/>
    </xf>
    <xf numFmtId="164" fontId="3" fillId="3" borderId="16" xfId="0" applyNumberFormat="1" applyFont="1" applyFill="1" applyBorder="1" applyAlignment="1">
      <alignment horizontal="center"/>
    </xf>
    <xf numFmtId="0" fontId="3" fillId="4" borderId="32" xfId="0" applyFont="1" applyFill="1" applyBorder="1" applyAlignment="1">
      <alignment horizontal="center" wrapText="1"/>
    </xf>
    <xf numFmtId="0" fontId="3" fillId="3" borderId="35" xfId="0" applyFont="1" applyFill="1" applyBorder="1" applyAlignment="1">
      <alignment horizontal="center"/>
    </xf>
    <xf numFmtId="0" fontId="3" fillId="6" borderId="36" xfId="0" applyFont="1" applyFill="1" applyBorder="1" applyAlignment="1" applyProtection="1">
      <alignment horizontal="center"/>
    </xf>
    <xf numFmtId="0" fontId="3" fillId="4" borderId="7" xfId="0" applyFont="1" applyFill="1" applyBorder="1" applyAlignment="1">
      <alignment horizontal="center" wrapText="1"/>
    </xf>
    <xf numFmtId="0" fontId="3" fillId="5" borderId="36" xfId="0" applyFont="1" applyFill="1" applyBorder="1" applyAlignment="1" applyProtection="1">
      <alignment horizontal="center"/>
    </xf>
    <xf numFmtId="0" fontId="3" fillId="5" borderId="37" xfId="0" applyFont="1" applyFill="1" applyBorder="1" applyAlignment="1" applyProtection="1">
      <alignment horizontal="center"/>
    </xf>
    <xf numFmtId="3" fontId="3" fillId="4" borderId="20" xfId="0" applyNumberFormat="1" applyFont="1" applyFill="1" applyBorder="1" applyAlignment="1">
      <alignment horizontal="center"/>
    </xf>
    <xf numFmtId="0" fontId="3" fillId="3" borderId="25" xfId="0" applyFont="1" applyFill="1" applyBorder="1" applyAlignment="1">
      <alignment horizontal="center" vertical="center" wrapText="1"/>
    </xf>
    <xf numFmtId="167" fontId="3" fillId="0" borderId="2" xfId="0" applyNumberFormat="1" applyFont="1" applyFill="1" applyBorder="1" applyAlignment="1" applyProtection="1">
      <alignment horizontal="center"/>
    </xf>
    <xf numFmtId="1" fontId="3" fillId="0" borderId="2" xfId="0" applyNumberFormat="1" applyFont="1" applyFill="1" applyBorder="1" applyAlignment="1" applyProtection="1">
      <alignment horizontal="center"/>
    </xf>
    <xf numFmtId="164" fontId="3" fillId="0" borderId="2" xfId="0" applyNumberFormat="1" applyFont="1" applyFill="1" applyBorder="1" applyAlignment="1" applyProtection="1">
      <alignment horizontal="center"/>
    </xf>
    <xf numFmtId="2" fontId="3" fillId="0" borderId="2" xfId="0" applyNumberFormat="1" applyFont="1" applyFill="1" applyBorder="1" applyAlignment="1" applyProtection="1">
      <alignment horizontal="center"/>
    </xf>
    <xf numFmtId="4" fontId="3" fillId="3" borderId="39" xfId="0" applyNumberFormat="1" applyFont="1" applyFill="1" applyBorder="1" applyAlignment="1">
      <alignment horizontal="center"/>
    </xf>
    <xf numFmtId="4" fontId="3" fillId="3" borderId="40" xfId="0" applyNumberFormat="1" applyFont="1" applyFill="1" applyBorder="1" applyAlignment="1">
      <alignment horizontal="center"/>
    </xf>
    <xf numFmtId="4" fontId="3" fillId="3" borderId="17" xfId="0" applyNumberFormat="1" applyFont="1" applyFill="1" applyBorder="1" applyAlignment="1">
      <alignment horizontal="center"/>
    </xf>
    <xf numFmtId="4" fontId="3" fillId="3" borderId="18" xfId="0" applyNumberFormat="1" applyFont="1" applyFill="1" applyBorder="1" applyAlignment="1">
      <alignment horizontal="center"/>
    </xf>
    <xf numFmtId="4" fontId="3" fillId="3" borderId="20" xfId="0" applyNumberFormat="1" applyFont="1" applyFill="1" applyBorder="1" applyAlignment="1">
      <alignment horizontal="center"/>
    </xf>
    <xf numFmtId="0" fontId="3" fillId="3" borderId="27" xfId="0" applyFont="1" applyFill="1" applyBorder="1" applyAlignment="1">
      <alignment horizontal="center" vertical="center" wrapText="1"/>
    </xf>
    <xf numFmtId="169" fontId="3" fillId="3" borderId="39" xfId="0" applyNumberFormat="1" applyFont="1" applyFill="1" applyBorder="1" applyAlignment="1">
      <alignment horizontal="center"/>
    </xf>
    <xf numFmtId="169" fontId="3" fillId="3" borderId="40" xfId="0" applyNumberFormat="1" applyFont="1" applyFill="1" applyBorder="1" applyAlignment="1">
      <alignment horizontal="center"/>
    </xf>
    <xf numFmtId="169" fontId="3" fillId="3" borderId="17" xfId="0" applyNumberFormat="1" applyFont="1" applyFill="1" applyBorder="1" applyAlignment="1">
      <alignment horizontal="center"/>
    </xf>
    <xf numFmtId="2" fontId="3" fillId="0" borderId="5" xfId="0" applyNumberFormat="1" applyFont="1" applyFill="1" applyBorder="1" applyAlignment="1" applyProtection="1">
      <alignment horizontal="center"/>
    </xf>
    <xf numFmtId="2" fontId="3" fillId="0" borderId="10" xfId="0" applyNumberFormat="1" applyFont="1" applyFill="1" applyBorder="1" applyAlignment="1" applyProtection="1">
      <alignment horizontal="center"/>
    </xf>
    <xf numFmtId="167" fontId="3" fillId="0" borderId="10" xfId="0" applyNumberFormat="1" applyFont="1" applyFill="1" applyBorder="1" applyAlignment="1" applyProtection="1">
      <alignment horizontal="center"/>
    </xf>
    <xf numFmtId="1" fontId="3" fillId="0" borderId="10" xfId="0" applyNumberFormat="1" applyFont="1" applyFill="1" applyBorder="1" applyAlignment="1" applyProtection="1">
      <alignment horizontal="center"/>
    </xf>
    <xf numFmtId="164" fontId="3" fillId="0" borderId="10" xfId="0" applyNumberFormat="1" applyFont="1" applyFill="1" applyBorder="1" applyAlignment="1" applyProtection="1">
      <alignment horizontal="center"/>
    </xf>
    <xf numFmtId="2" fontId="3" fillId="0" borderId="3" xfId="0" applyNumberFormat="1" applyFont="1" applyFill="1" applyBorder="1" applyAlignment="1" applyProtection="1">
      <alignment horizontal="center"/>
    </xf>
    <xf numFmtId="0" fontId="3" fillId="3" borderId="32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6" borderId="42" xfId="0" applyFont="1" applyFill="1" applyBorder="1" applyAlignment="1" applyProtection="1">
      <alignment horizontal="center"/>
    </xf>
    <xf numFmtId="0" fontId="3" fillId="3" borderId="23" xfId="0" applyFont="1" applyFill="1" applyBorder="1" applyAlignment="1" applyProtection="1">
      <alignment horizontal="center" wrapText="1"/>
    </xf>
    <xf numFmtId="0" fontId="3" fillId="6" borderId="24" xfId="0" applyFont="1" applyFill="1" applyBorder="1" applyAlignment="1" applyProtection="1">
      <alignment horizontal="center"/>
    </xf>
    <xf numFmtId="0" fontId="3" fillId="6" borderId="13" xfId="0" applyFont="1" applyFill="1" applyBorder="1" applyAlignment="1" applyProtection="1">
      <alignment horizontal="center"/>
    </xf>
    <xf numFmtId="2" fontId="3" fillId="0" borderId="44" xfId="0" applyNumberFormat="1" applyFont="1" applyFill="1" applyBorder="1" applyAlignment="1" applyProtection="1">
      <alignment horizontal="center"/>
    </xf>
    <xf numFmtId="2" fontId="3" fillId="3" borderId="45" xfId="0" applyNumberFormat="1" applyFont="1" applyFill="1" applyBorder="1" applyAlignment="1">
      <alignment horizontal="center" wrapText="1"/>
    </xf>
    <xf numFmtId="1" fontId="3" fillId="3" borderId="40" xfId="0" applyNumberFormat="1" applyFont="1" applyFill="1" applyBorder="1" applyAlignment="1">
      <alignment horizontal="center"/>
    </xf>
    <xf numFmtId="168" fontId="3" fillId="3" borderId="39" xfId="0" applyNumberFormat="1" applyFont="1" applyFill="1" applyBorder="1" applyAlignment="1">
      <alignment horizontal="center"/>
    </xf>
    <xf numFmtId="168" fontId="3" fillId="3" borderId="40" xfId="0" applyNumberFormat="1" applyFont="1" applyFill="1" applyBorder="1" applyAlignment="1">
      <alignment horizontal="center"/>
    </xf>
    <xf numFmtId="1" fontId="3" fillId="3" borderId="46" xfId="0" applyNumberFormat="1" applyFont="1" applyFill="1" applyBorder="1" applyAlignment="1">
      <alignment horizontal="center"/>
    </xf>
    <xf numFmtId="1" fontId="3" fillId="3" borderId="47" xfId="0" applyNumberFormat="1" applyFont="1" applyFill="1" applyBorder="1" applyAlignment="1">
      <alignment horizontal="center"/>
    </xf>
    <xf numFmtId="3" fontId="3" fillId="3" borderId="48" xfId="4" applyNumberFormat="1" applyFont="1" applyFill="1" applyBorder="1" applyAlignment="1">
      <alignment horizontal="center"/>
    </xf>
    <xf numFmtId="3" fontId="3" fillId="3" borderId="13" xfId="4" applyNumberFormat="1" applyFont="1" applyFill="1" applyBorder="1" applyAlignment="1">
      <alignment horizontal="center"/>
    </xf>
    <xf numFmtId="0" fontId="0" fillId="0" borderId="0" xfId="0" applyAlignment="1">
      <alignment horizontal="right"/>
    </xf>
    <xf numFmtId="2" fontId="3" fillId="3" borderId="14" xfId="4" applyNumberFormat="1" applyFont="1" applyFill="1" applyBorder="1" applyAlignment="1">
      <alignment horizontal="center"/>
    </xf>
    <xf numFmtId="1" fontId="3" fillId="3" borderId="39" xfId="0" applyNumberFormat="1" applyFont="1" applyFill="1" applyBorder="1" applyAlignment="1">
      <alignment horizontal="center"/>
    </xf>
    <xf numFmtId="0" fontId="3" fillId="3" borderId="9" xfId="0" applyFont="1" applyFill="1" applyBorder="1" applyAlignment="1" applyProtection="1">
      <alignment horizontal="center" wrapText="1"/>
    </xf>
    <xf numFmtId="0" fontId="3" fillId="3" borderId="45" xfId="0" applyFont="1" applyFill="1" applyBorder="1" applyAlignment="1">
      <alignment horizontal="center" wrapText="1"/>
    </xf>
    <xf numFmtId="0" fontId="3" fillId="4" borderId="43" xfId="0" applyFont="1" applyFill="1" applyBorder="1" applyAlignment="1">
      <alignment horizontal="center" wrapText="1"/>
    </xf>
    <xf numFmtId="3" fontId="3" fillId="0" borderId="50" xfId="0" applyNumberFormat="1" applyFont="1" applyFill="1" applyBorder="1" applyAlignment="1">
      <alignment horizontal="center"/>
    </xf>
    <xf numFmtId="0" fontId="3" fillId="4" borderId="11" xfId="0" applyFont="1" applyFill="1" applyBorder="1" applyAlignment="1">
      <alignment horizontal="center" wrapText="1"/>
    </xf>
    <xf numFmtId="0" fontId="3" fillId="3" borderId="14" xfId="0" applyFont="1" applyFill="1" applyBorder="1" applyAlignment="1">
      <alignment horizontal="center" wrapText="1"/>
    </xf>
    <xf numFmtId="2" fontId="3" fillId="3" borderId="14" xfId="0" applyNumberFormat="1" applyFont="1" applyFill="1" applyBorder="1" applyAlignment="1">
      <alignment horizontal="center" wrapText="1"/>
    </xf>
    <xf numFmtId="165" fontId="3" fillId="0" borderId="14" xfId="0" applyNumberFormat="1" applyFont="1" applyBorder="1" applyAlignment="1">
      <alignment horizontal="center"/>
    </xf>
    <xf numFmtId="1" fontId="3" fillId="0" borderId="14" xfId="0" applyNumberFormat="1" applyFont="1" applyFill="1" applyBorder="1" applyAlignment="1">
      <alignment horizontal="center"/>
    </xf>
    <xf numFmtId="2" fontId="3" fillId="0" borderId="14" xfId="0" applyNumberFormat="1" applyFont="1" applyFill="1" applyBorder="1" applyAlignment="1">
      <alignment horizontal="center"/>
    </xf>
    <xf numFmtId="2" fontId="3" fillId="0" borderId="14" xfId="0" applyNumberFormat="1" applyFont="1" applyBorder="1" applyAlignment="1">
      <alignment horizontal="center"/>
    </xf>
    <xf numFmtId="1" fontId="3" fillId="0" borderId="14" xfId="0" applyNumberFormat="1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14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3" fillId="3" borderId="52" xfId="0" applyFont="1" applyFill="1" applyBorder="1" applyAlignment="1">
      <alignment horizontal="center"/>
    </xf>
    <xf numFmtId="0" fontId="3" fillId="3" borderId="53" xfId="0" applyFont="1" applyFill="1" applyBorder="1" applyAlignment="1">
      <alignment horizontal="center"/>
    </xf>
    <xf numFmtId="0" fontId="3" fillId="3" borderId="0" xfId="0" applyFont="1" applyFill="1" applyBorder="1" applyAlignment="1">
      <alignment horizontal="center"/>
    </xf>
    <xf numFmtId="3" fontId="3" fillId="3" borderId="54" xfId="0" applyNumberFormat="1" applyFont="1" applyFill="1" applyBorder="1" applyAlignment="1">
      <alignment horizontal="center"/>
    </xf>
    <xf numFmtId="164" fontId="3" fillId="0" borderId="14" xfId="0" applyNumberFormat="1" applyFont="1" applyBorder="1" applyAlignment="1">
      <alignment horizontal="center"/>
    </xf>
    <xf numFmtId="2" fontId="3" fillId="3" borderId="56" xfId="0" applyNumberFormat="1" applyFont="1" applyFill="1" applyBorder="1" applyAlignment="1">
      <alignment horizontal="center"/>
    </xf>
    <xf numFmtId="0" fontId="3" fillId="3" borderId="53" xfId="0" applyFont="1" applyFill="1" applyBorder="1" applyAlignment="1" applyProtection="1">
      <alignment horizontal="center"/>
    </xf>
    <xf numFmtId="0" fontId="3" fillId="3" borderId="3" xfId="0" applyFont="1" applyFill="1" applyBorder="1" applyAlignment="1" applyProtection="1">
      <alignment horizontal="center"/>
    </xf>
    <xf numFmtId="168" fontId="3" fillId="0" borderId="14" xfId="0" applyNumberFormat="1" applyFont="1" applyBorder="1" applyAlignment="1">
      <alignment horizontal="center"/>
    </xf>
    <xf numFmtId="4" fontId="3" fillId="0" borderId="14" xfId="0" applyNumberFormat="1" applyFont="1" applyBorder="1" applyAlignment="1">
      <alignment horizontal="center"/>
    </xf>
    <xf numFmtId="3" fontId="3" fillId="0" borderId="14" xfId="0" applyNumberFormat="1" applyFont="1" applyBorder="1" applyAlignment="1">
      <alignment horizontal="center"/>
    </xf>
    <xf numFmtId="168" fontId="3" fillId="4" borderId="16" xfId="0" applyNumberFormat="1" applyFont="1" applyFill="1" applyBorder="1" applyAlignment="1">
      <alignment horizontal="center"/>
    </xf>
    <xf numFmtId="3" fontId="3" fillId="0" borderId="58" xfId="0" applyNumberFormat="1" applyFont="1" applyBorder="1" applyAlignment="1">
      <alignment horizontal="center"/>
    </xf>
    <xf numFmtId="3" fontId="3" fillId="0" borderId="55" xfId="0" applyNumberFormat="1" applyFont="1" applyBorder="1" applyAlignment="1">
      <alignment horizontal="center"/>
    </xf>
    <xf numFmtId="3" fontId="3" fillId="0" borderId="34" xfId="0" applyNumberFormat="1" applyFont="1" applyBorder="1" applyAlignment="1">
      <alignment horizontal="center"/>
    </xf>
    <xf numFmtId="3" fontId="3" fillId="3" borderId="24" xfId="0" applyNumberFormat="1" applyFont="1" applyFill="1" applyBorder="1" applyAlignment="1">
      <alignment horizontal="center"/>
    </xf>
    <xf numFmtId="3" fontId="3" fillId="3" borderId="54" xfId="4" applyNumberFormat="1" applyFont="1" applyFill="1" applyBorder="1" applyAlignment="1">
      <alignment horizontal="center"/>
    </xf>
    <xf numFmtId="1" fontId="3" fillId="0" borderId="24" xfId="0" applyNumberFormat="1" applyFont="1" applyBorder="1" applyAlignment="1">
      <alignment horizontal="center"/>
    </xf>
    <xf numFmtId="1" fontId="3" fillId="0" borderId="12" xfId="0" applyNumberFormat="1" applyFont="1" applyBorder="1" applyAlignment="1">
      <alignment horizontal="center"/>
    </xf>
    <xf numFmtId="1" fontId="3" fillId="0" borderId="46" xfId="0" applyNumberFormat="1" applyFont="1" applyBorder="1" applyAlignment="1">
      <alignment horizontal="center"/>
    </xf>
    <xf numFmtId="1" fontId="3" fillId="0" borderId="13" xfId="0" applyNumberFormat="1" applyFont="1" applyBorder="1" applyAlignment="1">
      <alignment horizontal="center"/>
    </xf>
    <xf numFmtId="1" fontId="3" fillId="0" borderId="47" xfId="0" applyNumberFormat="1" applyFont="1" applyBorder="1" applyAlignment="1">
      <alignment horizontal="center"/>
    </xf>
    <xf numFmtId="1" fontId="3" fillId="0" borderId="15" xfId="0" applyNumberFormat="1" applyFont="1" applyBorder="1" applyAlignment="1">
      <alignment horizontal="center"/>
    </xf>
    <xf numFmtId="1" fontId="3" fillId="0" borderId="16" xfId="0" applyNumberFormat="1" applyFont="1" applyBorder="1" applyAlignment="1">
      <alignment horizontal="center"/>
    </xf>
    <xf numFmtId="3" fontId="3" fillId="0" borderId="24" xfId="0" applyNumberFormat="1" applyFont="1" applyBorder="1" applyAlignment="1">
      <alignment horizontal="center"/>
    </xf>
    <xf numFmtId="3" fontId="3" fillId="0" borderId="12" xfId="0" applyNumberFormat="1" applyFont="1" applyBorder="1" applyAlignment="1">
      <alignment horizontal="center"/>
    </xf>
    <xf numFmtId="3" fontId="3" fillId="0" borderId="16" xfId="0" applyNumberFormat="1" applyFont="1" applyBorder="1" applyAlignment="1">
      <alignment horizontal="center"/>
    </xf>
    <xf numFmtId="1" fontId="3" fillId="0" borderId="39" xfId="0" applyNumberFormat="1" applyFont="1" applyBorder="1" applyAlignment="1">
      <alignment horizontal="center"/>
    </xf>
    <xf numFmtId="1" fontId="3" fillId="0" borderId="40" xfId="0" applyNumberFormat="1" applyFont="1" applyBorder="1" applyAlignment="1">
      <alignment horizontal="center"/>
    </xf>
    <xf numFmtId="1" fontId="3" fillId="0" borderId="41" xfId="0" applyNumberFormat="1" applyFont="1" applyBorder="1" applyAlignment="1">
      <alignment horizontal="center"/>
    </xf>
    <xf numFmtId="2" fontId="3" fillId="0" borderId="39" xfId="0" applyNumberFormat="1" applyFont="1" applyBorder="1" applyAlignment="1">
      <alignment horizontal="center"/>
    </xf>
    <xf numFmtId="2" fontId="3" fillId="0" borderId="22" xfId="0" applyNumberFormat="1" applyFont="1" applyFill="1" applyBorder="1" applyAlignment="1" applyProtection="1">
      <alignment horizontal="center"/>
    </xf>
    <xf numFmtId="2" fontId="3" fillId="0" borderId="53" xfId="0" applyNumberFormat="1" applyFont="1" applyFill="1" applyBorder="1" applyAlignment="1" applyProtection="1">
      <alignment horizontal="center"/>
    </xf>
    <xf numFmtId="2" fontId="3" fillId="3" borderId="17" xfId="0" applyNumberFormat="1" applyFont="1" applyFill="1" applyBorder="1" applyAlignment="1">
      <alignment horizontal="center"/>
    </xf>
    <xf numFmtId="164" fontId="3" fillId="0" borderId="53" xfId="0" applyNumberFormat="1" applyFont="1" applyFill="1" applyBorder="1" applyAlignment="1" applyProtection="1">
      <alignment horizontal="center"/>
    </xf>
    <xf numFmtId="3" fontId="3" fillId="5" borderId="36" xfId="0" applyNumberFormat="1" applyFont="1" applyFill="1" applyBorder="1" applyAlignment="1">
      <alignment horizontal="center"/>
    </xf>
    <xf numFmtId="3" fontId="3" fillId="4" borderId="36" xfId="0" applyNumberFormat="1" applyFont="1" applyFill="1" applyBorder="1" applyAlignment="1">
      <alignment horizontal="center"/>
    </xf>
    <xf numFmtId="3" fontId="3" fillId="5" borderId="18" xfId="0" applyNumberFormat="1" applyFont="1" applyFill="1" applyBorder="1" applyAlignment="1">
      <alignment horizontal="center"/>
    </xf>
    <xf numFmtId="3" fontId="3" fillId="4" borderId="18" xfId="0" applyNumberFormat="1" applyFont="1" applyFill="1" applyBorder="1" applyAlignment="1">
      <alignment horizontal="center"/>
    </xf>
    <xf numFmtId="3" fontId="3" fillId="5" borderId="19" xfId="0" applyNumberFormat="1" applyFont="1" applyFill="1" applyBorder="1" applyAlignment="1">
      <alignment horizontal="center"/>
    </xf>
    <xf numFmtId="3" fontId="3" fillId="4" borderId="19" xfId="0" applyNumberFormat="1" applyFont="1" applyFill="1" applyBorder="1" applyAlignment="1">
      <alignment horizontal="center"/>
    </xf>
    <xf numFmtId="3" fontId="3" fillId="4" borderId="21" xfId="0" applyNumberFormat="1" applyFont="1" applyFill="1" applyBorder="1" applyAlignment="1">
      <alignment horizontal="center"/>
    </xf>
    <xf numFmtId="3" fontId="3" fillId="4" borderId="37" xfId="0" applyNumberFormat="1" applyFont="1" applyFill="1" applyBorder="1" applyAlignment="1">
      <alignment horizontal="center"/>
    </xf>
    <xf numFmtId="3" fontId="3" fillId="5" borderId="62" xfId="0" applyNumberFormat="1" applyFont="1" applyFill="1" applyBorder="1" applyAlignment="1">
      <alignment horizontal="center"/>
    </xf>
    <xf numFmtId="3" fontId="3" fillId="4" borderId="62" xfId="0" applyNumberFormat="1" applyFont="1" applyFill="1" applyBorder="1" applyAlignment="1">
      <alignment horizontal="center"/>
    </xf>
    <xf numFmtId="3" fontId="3" fillId="4" borderId="63" xfId="0" applyNumberFormat="1" applyFont="1" applyFill="1" applyBorder="1" applyAlignment="1">
      <alignment horizontal="center"/>
    </xf>
    <xf numFmtId="9" fontId="3" fillId="0" borderId="18" xfId="4" applyNumberFormat="1" applyFont="1" applyBorder="1" applyAlignment="1">
      <alignment horizontal="center"/>
    </xf>
    <xf numFmtId="9" fontId="3" fillId="3" borderId="13" xfId="4" applyNumberFormat="1" applyFont="1" applyFill="1" applyBorder="1" applyAlignment="1">
      <alignment horizontal="center"/>
    </xf>
    <xf numFmtId="9" fontId="3" fillId="3" borderId="18" xfId="4" applyNumberFormat="1" applyFont="1" applyFill="1" applyBorder="1" applyAlignment="1">
      <alignment horizontal="center"/>
    </xf>
    <xf numFmtId="9" fontId="3" fillId="3" borderId="14" xfId="4" applyNumberFormat="1" applyFont="1" applyFill="1" applyBorder="1" applyAlignment="1">
      <alignment horizontal="center"/>
    </xf>
    <xf numFmtId="9" fontId="3" fillId="3" borderId="47" xfId="4" applyNumberFormat="1" applyFont="1" applyFill="1" applyBorder="1" applyAlignment="1">
      <alignment horizontal="center"/>
    </xf>
    <xf numFmtId="0" fontId="0" fillId="0" borderId="14" xfId="0" applyBorder="1"/>
    <xf numFmtId="3" fontId="3" fillId="3" borderId="14" xfId="0" applyNumberFormat="1" applyFont="1" applyFill="1" applyBorder="1" applyAlignment="1">
      <alignment horizontal="center"/>
    </xf>
    <xf numFmtId="1" fontId="3" fillId="0" borderId="53" xfId="0" applyNumberFormat="1" applyFont="1" applyFill="1" applyBorder="1" applyAlignment="1" applyProtection="1">
      <alignment horizontal="center"/>
    </xf>
    <xf numFmtId="1" fontId="3" fillId="7" borderId="25" xfId="0" applyNumberFormat="1" applyFont="1" applyFill="1" applyBorder="1" applyAlignment="1" applyProtection="1">
      <alignment horizontal="center"/>
    </xf>
    <xf numFmtId="1" fontId="3" fillId="7" borderId="35" xfId="0" applyNumberFormat="1" applyFont="1" applyFill="1" applyBorder="1" applyAlignment="1" applyProtection="1">
      <alignment horizontal="center"/>
    </xf>
    <xf numFmtId="2" fontId="3" fillId="0" borderId="14" xfId="0" applyNumberFormat="1" applyFont="1" applyFill="1" applyBorder="1" applyAlignment="1" applyProtection="1">
      <alignment horizontal="center"/>
    </xf>
    <xf numFmtId="1" fontId="3" fillId="0" borderId="14" xfId="0" applyNumberFormat="1" applyFont="1" applyFill="1" applyBorder="1" applyAlignment="1" applyProtection="1">
      <alignment horizontal="center"/>
    </xf>
    <xf numFmtId="164" fontId="3" fillId="0" borderId="14" xfId="0" applyNumberFormat="1" applyFont="1" applyFill="1" applyBorder="1" applyAlignment="1" applyProtection="1">
      <alignment horizontal="center"/>
    </xf>
    <xf numFmtId="0" fontId="3" fillId="5" borderId="42" xfId="0" applyFont="1" applyFill="1" applyBorder="1" applyAlignment="1" applyProtection="1">
      <alignment horizontal="center"/>
    </xf>
    <xf numFmtId="3" fontId="3" fillId="5" borderId="54" xfId="0" applyNumberFormat="1" applyFont="1" applyFill="1" applyBorder="1" applyAlignment="1">
      <alignment horizontal="center"/>
    </xf>
    <xf numFmtId="3" fontId="3" fillId="5" borderId="64" xfId="0" applyNumberFormat="1" applyFont="1" applyFill="1" applyBorder="1" applyAlignment="1">
      <alignment horizontal="center"/>
    </xf>
    <xf numFmtId="3" fontId="3" fillId="5" borderId="61" xfId="0" applyNumberFormat="1" applyFont="1" applyFill="1" applyBorder="1" applyAlignment="1">
      <alignment horizontal="center"/>
    </xf>
    <xf numFmtId="3" fontId="3" fillId="5" borderId="57" xfId="0" applyNumberFormat="1" applyFont="1" applyFill="1" applyBorder="1" applyAlignment="1">
      <alignment horizontal="center"/>
    </xf>
    <xf numFmtId="3" fontId="3" fillId="0" borderId="14" xfId="0" applyNumberFormat="1" applyFont="1" applyFill="1" applyBorder="1" applyAlignment="1">
      <alignment horizontal="center"/>
    </xf>
    <xf numFmtId="3" fontId="3" fillId="2" borderId="14" xfId="3" applyNumberFormat="1" applyFont="1" applyFill="1" applyBorder="1" applyAlignment="1">
      <alignment horizontal="center"/>
    </xf>
    <xf numFmtId="2" fontId="3" fillId="0" borderId="65" xfId="0" applyNumberFormat="1" applyFont="1" applyFill="1" applyBorder="1" applyAlignment="1" applyProtection="1">
      <alignment horizontal="center"/>
    </xf>
    <xf numFmtId="2" fontId="3" fillId="0" borderId="52" xfId="0" applyNumberFormat="1" applyFont="1" applyFill="1" applyBorder="1" applyAlignment="1" applyProtection="1">
      <alignment horizontal="center"/>
    </xf>
    <xf numFmtId="164" fontId="0" fillId="0" borderId="14" xfId="0" applyNumberFormat="1" applyBorder="1" applyAlignment="1">
      <alignment horizontal="center"/>
    </xf>
    <xf numFmtId="1" fontId="0" fillId="0" borderId="14" xfId="0" applyNumberFormat="1" applyBorder="1" applyAlignment="1">
      <alignment horizontal="center"/>
    </xf>
    <xf numFmtId="164" fontId="0" fillId="0" borderId="66" xfId="0" applyNumberFormat="1" applyBorder="1" applyAlignment="1">
      <alignment horizontal="center"/>
    </xf>
    <xf numFmtId="1" fontId="0" fillId="0" borderId="66" xfId="0" applyNumberFormat="1" applyBorder="1" applyAlignment="1">
      <alignment horizontal="center"/>
    </xf>
    <xf numFmtId="164" fontId="3" fillId="3" borderId="24" xfId="0" applyNumberFormat="1" applyFont="1" applyFill="1" applyBorder="1" applyAlignment="1">
      <alignment horizontal="center"/>
    </xf>
    <xf numFmtId="164" fontId="3" fillId="3" borderId="13" xfId="0" applyNumberFormat="1" applyFont="1" applyFill="1" applyBorder="1" applyAlignment="1">
      <alignment horizontal="center"/>
    </xf>
    <xf numFmtId="168" fontId="3" fillId="0" borderId="66" xfId="0" applyNumberFormat="1" applyFont="1" applyBorder="1" applyAlignment="1">
      <alignment horizontal="center"/>
    </xf>
    <xf numFmtId="4" fontId="3" fillId="0" borderId="66" xfId="0" applyNumberFormat="1" applyFont="1" applyBorder="1" applyAlignment="1">
      <alignment horizontal="center"/>
    </xf>
    <xf numFmtId="3" fontId="3" fillId="0" borderId="66" xfId="0" applyNumberFormat="1" applyFont="1" applyBorder="1" applyAlignment="1">
      <alignment horizontal="center"/>
    </xf>
    <xf numFmtId="168" fontId="3" fillId="3" borderId="47" xfId="0" applyNumberFormat="1" applyFont="1" applyFill="1" applyBorder="1" applyAlignment="1">
      <alignment horizontal="center"/>
    </xf>
    <xf numFmtId="3" fontId="3" fillId="8" borderId="67" xfId="3" applyNumberFormat="1" applyFont="1" applyFill="1" applyBorder="1" applyAlignment="1">
      <alignment horizontal="center"/>
    </xf>
    <xf numFmtId="0" fontId="6" fillId="0" borderId="24" xfId="0" applyFont="1" applyBorder="1" applyAlignment="1">
      <alignment horizontal="right" vertical="top" wrapText="1" readingOrder="2"/>
    </xf>
    <xf numFmtId="1" fontId="6" fillId="0" borderId="41" xfId="0" applyNumberFormat="1" applyFont="1" applyBorder="1" applyAlignment="1">
      <alignment horizontal="right" vertical="top" wrapText="1" readingOrder="2"/>
    </xf>
    <xf numFmtId="0" fontId="6" fillId="0" borderId="54" xfId="0" applyFont="1" applyBorder="1" applyAlignment="1">
      <alignment horizontal="right" vertical="top" wrapText="1" readingOrder="2"/>
    </xf>
    <xf numFmtId="3" fontId="6" fillId="0" borderId="56" xfId="0" applyNumberFormat="1" applyFont="1" applyBorder="1" applyAlignment="1">
      <alignment horizontal="right" vertical="top" wrapText="1" readingOrder="2"/>
    </xf>
    <xf numFmtId="2" fontId="6" fillId="0" borderId="14" xfId="0" applyNumberFormat="1" applyFont="1" applyBorder="1" applyAlignment="1">
      <alignment horizontal="right" vertical="top" wrapText="1" readingOrder="2"/>
    </xf>
    <xf numFmtId="3" fontId="6" fillId="0" borderId="12" xfId="0" applyNumberFormat="1" applyFont="1" applyBorder="1" applyAlignment="1">
      <alignment horizontal="right" vertical="top" wrapText="1" readingOrder="2"/>
    </xf>
    <xf numFmtId="0" fontId="6" fillId="0" borderId="13" xfId="0" applyFont="1" applyBorder="1" applyAlignment="1">
      <alignment horizontal="right" vertical="top" wrapText="1" readingOrder="2"/>
    </xf>
    <xf numFmtId="1" fontId="6" fillId="0" borderId="12" xfId="0" applyNumberFormat="1" applyFont="1" applyBorder="1" applyAlignment="1">
      <alignment horizontal="right" vertical="top" wrapText="1" readingOrder="2"/>
    </xf>
    <xf numFmtId="1" fontId="6" fillId="0" borderId="40" xfId="0" applyNumberFormat="1" applyFont="1" applyBorder="1" applyAlignment="1">
      <alignment horizontal="right" vertical="top" wrapText="1" readingOrder="2"/>
    </xf>
    <xf numFmtId="1" fontId="6" fillId="0" borderId="14" xfId="0" applyNumberFormat="1" applyFont="1" applyBorder="1" applyAlignment="1">
      <alignment horizontal="right" vertical="top" wrapText="1" readingOrder="2"/>
    </xf>
    <xf numFmtId="0" fontId="6" fillId="0" borderId="36" xfId="0" applyFont="1" applyBorder="1" applyAlignment="1">
      <alignment horizontal="right" vertical="top" wrapText="1" readingOrder="2"/>
    </xf>
    <xf numFmtId="3" fontId="6" fillId="0" borderId="14" xfId="0" applyNumberFormat="1" applyFont="1" applyBorder="1" applyAlignment="1">
      <alignment horizontal="right" vertical="top" wrapText="1" readingOrder="2"/>
    </xf>
    <xf numFmtId="0" fontId="4" fillId="0" borderId="0" xfId="0" applyFont="1" applyBorder="1" applyAlignment="1">
      <alignment horizontal="right"/>
    </xf>
    <xf numFmtId="0" fontId="4" fillId="0" borderId="0" xfId="0" applyFont="1" applyBorder="1" applyAlignment="1">
      <alignment horizontal="right" readingOrder="2"/>
    </xf>
    <xf numFmtId="0" fontId="3" fillId="4" borderId="33" xfId="0" applyFont="1" applyFill="1" applyBorder="1" applyAlignment="1">
      <alignment horizontal="center" wrapText="1"/>
    </xf>
    <xf numFmtId="0" fontId="3" fillId="4" borderId="30" xfId="0" applyFont="1" applyFill="1" applyBorder="1" applyAlignment="1">
      <alignment horizontal="center" wrapText="1"/>
    </xf>
    <xf numFmtId="0" fontId="3" fillId="4" borderId="58" xfId="0" applyFont="1" applyFill="1" applyBorder="1" applyAlignment="1">
      <alignment horizontal="center" wrapText="1"/>
    </xf>
    <xf numFmtId="0" fontId="3" fillId="4" borderId="34" xfId="0" applyFont="1" applyFill="1" applyBorder="1" applyAlignment="1">
      <alignment horizontal="center" wrapText="1"/>
    </xf>
    <xf numFmtId="0" fontId="3" fillId="3" borderId="6" xfId="0" applyFont="1" applyFill="1" applyBorder="1" applyAlignment="1">
      <alignment horizontal="center"/>
    </xf>
    <xf numFmtId="0" fontId="3" fillId="3" borderId="58" xfId="0" applyFont="1" applyFill="1" applyBorder="1" applyAlignment="1">
      <alignment horizontal="center"/>
    </xf>
    <xf numFmtId="0" fontId="3" fillId="3" borderId="34" xfId="0" applyFont="1" applyFill="1" applyBorder="1" applyAlignment="1">
      <alignment horizontal="center"/>
    </xf>
    <xf numFmtId="0" fontId="3" fillId="3" borderId="6" xfId="0" applyFont="1" applyFill="1" applyBorder="1" applyAlignment="1">
      <alignment horizontal="center" wrapText="1"/>
    </xf>
    <xf numFmtId="0" fontId="3" fillId="3" borderId="45" xfId="0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3" fillId="3" borderId="43" xfId="0" applyFont="1" applyFill="1" applyBorder="1" applyAlignment="1">
      <alignment horizontal="center"/>
    </xf>
    <xf numFmtId="0" fontId="3" fillId="3" borderId="8" xfId="0" applyFont="1" applyFill="1" applyBorder="1" applyAlignment="1">
      <alignment horizontal="center"/>
    </xf>
    <xf numFmtId="0" fontId="3" fillId="3" borderId="22" xfId="0" applyFont="1" applyFill="1" applyBorder="1" applyAlignment="1">
      <alignment horizontal="center" wrapText="1"/>
    </xf>
    <xf numFmtId="0" fontId="3" fillId="3" borderId="27" xfId="0" applyFont="1" applyFill="1" applyBorder="1" applyAlignment="1">
      <alignment horizontal="center" wrapText="1"/>
    </xf>
    <xf numFmtId="0" fontId="3" fillId="3" borderId="10" xfId="0" applyFont="1" applyFill="1" applyBorder="1" applyAlignment="1">
      <alignment horizontal="center" wrapText="1"/>
    </xf>
    <xf numFmtId="0" fontId="3" fillId="3" borderId="25" xfId="0" applyFont="1" applyFill="1" applyBorder="1" applyAlignment="1">
      <alignment horizontal="center" wrapText="1"/>
    </xf>
    <xf numFmtId="0" fontId="3" fillId="3" borderId="33" xfId="0" applyFont="1" applyFill="1" applyBorder="1" applyAlignment="1">
      <alignment horizontal="center"/>
    </xf>
    <xf numFmtId="0" fontId="3" fillId="3" borderId="30" xfId="0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 wrapText="1"/>
    </xf>
    <xf numFmtId="0" fontId="3" fillId="3" borderId="58" xfId="0" applyFont="1" applyFill="1" applyBorder="1" applyAlignment="1">
      <alignment horizontal="center" wrapText="1"/>
    </xf>
    <xf numFmtId="0" fontId="3" fillId="3" borderId="55" xfId="0" applyFont="1" applyFill="1" applyBorder="1" applyAlignment="1">
      <alignment horizontal="center" wrapText="1"/>
    </xf>
    <xf numFmtId="0" fontId="3" fillId="3" borderId="44" xfId="0" applyFont="1" applyFill="1" applyBorder="1" applyAlignment="1">
      <alignment horizontal="center" wrapText="1"/>
    </xf>
    <xf numFmtId="0" fontId="6" fillId="0" borderId="68" xfId="0" applyFont="1" applyBorder="1" applyAlignment="1">
      <alignment horizontal="right" vertical="top" wrapText="1" readingOrder="2"/>
    </xf>
    <xf numFmtId="3" fontId="6" fillId="0" borderId="66" xfId="0" applyNumberFormat="1" applyFont="1" applyBorder="1" applyAlignment="1">
      <alignment horizontal="right" vertical="top" wrapText="1" readingOrder="2"/>
    </xf>
    <xf numFmtId="0" fontId="6" fillId="0" borderId="69" xfId="0" applyFont="1" applyBorder="1" applyAlignment="1">
      <alignment horizontal="right" vertical="top" wrapText="1" readingOrder="2"/>
    </xf>
    <xf numFmtId="1" fontId="6" fillId="0" borderId="70" xfId="0" applyNumberFormat="1" applyFont="1" applyBorder="1" applyAlignment="1">
      <alignment horizontal="right" vertical="top" wrapText="1" readingOrder="2"/>
    </xf>
    <xf numFmtId="2" fontId="6" fillId="0" borderId="66" xfId="0" applyNumberFormat="1" applyFont="1" applyBorder="1" applyAlignment="1">
      <alignment horizontal="right" vertical="top" wrapText="1" readingOrder="2"/>
    </xf>
    <xf numFmtId="0" fontId="9" fillId="0" borderId="0" xfId="0" applyFont="1" applyBorder="1" applyAlignment="1">
      <alignment readingOrder="2"/>
    </xf>
    <xf numFmtId="0" fontId="9" fillId="0" borderId="0" xfId="0" applyFont="1" applyBorder="1" applyAlignment="1">
      <alignment horizontal="right" readingOrder="2"/>
    </xf>
    <xf numFmtId="170" fontId="3" fillId="4" borderId="34" xfId="0" applyNumberFormat="1" applyFont="1" applyFill="1" applyBorder="1" applyAlignment="1">
      <alignment horizontal="center" wrapText="1"/>
    </xf>
    <xf numFmtId="170" fontId="3" fillId="4" borderId="29" xfId="0" applyNumberFormat="1" applyFont="1" applyFill="1" applyBorder="1" applyAlignment="1">
      <alignment horizontal="center" wrapText="1"/>
    </xf>
    <xf numFmtId="170" fontId="3" fillId="4" borderId="30" xfId="0" applyNumberFormat="1" applyFont="1" applyFill="1" applyBorder="1" applyAlignment="1">
      <alignment horizontal="center" wrapText="1"/>
    </xf>
    <xf numFmtId="170" fontId="3" fillId="5" borderId="64" xfId="0" applyNumberFormat="1" applyFont="1" applyFill="1" applyBorder="1" applyAlignment="1">
      <alignment horizontal="center"/>
    </xf>
    <xf numFmtId="170" fontId="3" fillId="5" borderId="60" xfId="0" applyNumberFormat="1" applyFont="1" applyFill="1" applyBorder="1" applyAlignment="1">
      <alignment horizontal="center"/>
    </xf>
    <xf numFmtId="170" fontId="3" fillId="0" borderId="0" xfId="0" applyNumberFormat="1" applyFont="1" applyAlignment="1">
      <alignment horizontal="center"/>
    </xf>
    <xf numFmtId="166" fontId="3" fillId="9" borderId="51" xfId="0" applyNumberFormat="1" applyFont="1" applyFill="1" applyBorder="1" applyAlignment="1">
      <alignment horizontal="center"/>
    </xf>
    <xf numFmtId="0" fontId="3" fillId="9" borderId="51" xfId="0" applyFont="1" applyFill="1" applyBorder="1" applyAlignment="1">
      <alignment horizontal="center"/>
    </xf>
    <xf numFmtId="0" fontId="7" fillId="9" borderId="58" xfId="0" applyFont="1" applyFill="1" applyBorder="1" applyAlignment="1">
      <alignment horizontal="center" wrapText="1"/>
    </xf>
    <xf numFmtId="165" fontId="3" fillId="9" borderId="33" xfId="0" applyNumberFormat="1" applyFont="1" applyFill="1" applyBorder="1" applyAlignment="1">
      <alignment horizontal="center"/>
    </xf>
    <xf numFmtId="170" fontId="3" fillId="9" borderId="29" xfId="0" applyNumberFormat="1" applyFont="1" applyFill="1" applyBorder="1" applyAlignment="1">
      <alignment horizontal="center"/>
    </xf>
    <xf numFmtId="170" fontId="3" fillId="9" borderId="30" xfId="0" applyNumberFormat="1" applyFont="1" applyFill="1" applyBorder="1" applyAlignment="1">
      <alignment horizontal="center"/>
    </xf>
    <xf numFmtId="170" fontId="7" fillId="9" borderId="34" xfId="0" applyNumberFormat="1" applyFont="1" applyFill="1" applyBorder="1" applyAlignment="1">
      <alignment horizontal="center" wrapText="1"/>
    </xf>
    <xf numFmtId="0" fontId="7" fillId="9" borderId="51" xfId="0" applyFont="1" applyFill="1" applyBorder="1" applyAlignment="1">
      <alignment horizontal="center"/>
    </xf>
    <xf numFmtId="170" fontId="7" fillId="9" borderId="32" xfId="0" applyNumberFormat="1" applyFont="1" applyFill="1" applyBorder="1" applyAlignment="1">
      <alignment horizontal="center"/>
    </xf>
    <xf numFmtId="0" fontId="7" fillId="9" borderId="6" xfId="0" applyFont="1" applyFill="1" applyBorder="1" applyAlignment="1">
      <alignment horizontal="center"/>
    </xf>
    <xf numFmtId="170" fontId="7" fillId="9" borderId="43" xfId="0" applyNumberFormat="1" applyFont="1" applyFill="1" applyBorder="1" applyAlignment="1">
      <alignment horizontal="center"/>
    </xf>
    <xf numFmtId="170" fontId="7" fillId="9" borderId="8" xfId="0" applyNumberFormat="1" applyFont="1" applyFill="1" applyBorder="1" applyAlignment="1">
      <alignment horizontal="center"/>
    </xf>
    <xf numFmtId="0" fontId="7" fillId="9" borderId="0" xfId="0" applyFont="1" applyFill="1" applyBorder="1" applyAlignment="1">
      <alignment horizontal="center"/>
    </xf>
    <xf numFmtId="0" fontId="7" fillId="9" borderId="28" xfId="0" applyFont="1" applyFill="1" applyBorder="1" applyAlignment="1">
      <alignment horizontal="center"/>
    </xf>
    <xf numFmtId="166" fontId="11" fillId="9" borderId="28" xfId="0" applyNumberFormat="1" applyFont="1" applyFill="1" applyBorder="1" applyAlignment="1">
      <alignment horizontal="center"/>
    </xf>
    <xf numFmtId="166" fontId="11" fillId="9" borderId="32" xfId="0" applyNumberFormat="1" applyFont="1" applyFill="1" applyBorder="1" applyAlignment="1">
      <alignment horizontal="center"/>
    </xf>
    <xf numFmtId="0" fontId="11" fillId="9" borderId="28" xfId="0" applyFont="1" applyFill="1" applyBorder="1" applyAlignment="1">
      <alignment horizontal="center"/>
    </xf>
    <xf numFmtId="0" fontId="11" fillId="9" borderId="32" xfId="0" applyFont="1" applyFill="1" applyBorder="1" applyAlignment="1">
      <alignment horizontal="center"/>
    </xf>
    <xf numFmtId="166" fontId="3" fillId="9" borderId="33" xfId="0" applyNumberFormat="1" applyFont="1" applyFill="1" applyBorder="1" applyAlignment="1"/>
    <xf numFmtId="166" fontId="3" fillId="9" borderId="30" xfId="0" applyNumberFormat="1" applyFont="1" applyFill="1" applyBorder="1" applyAlignment="1"/>
    <xf numFmtId="0" fontId="3" fillId="9" borderId="33" xfId="0" applyFont="1" applyFill="1" applyBorder="1" applyAlignment="1"/>
    <xf numFmtId="0" fontId="3" fillId="9" borderId="29" xfId="0" applyFont="1" applyFill="1" applyBorder="1" applyAlignment="1"/>
    <xf numFmtId="0" fontId="7" fillId="9" borderId="33" xfId="0" applyFont="1" applyFill="1" applyBorder="1" applyAlignment="1">
      <alignment horizontal="center"/>
    </xf>
    <xf numFmtId="0" fontId="7" fillId="9" borderId="33" xfId="0" applyFont="1" applyFill="1" applyBorder="1" applyAlignment="1"/>
    <xf numFmtId="0" fontId="7" fillId="9" borderId="51" xfId="0" applyFont="1" applyFill="1" applyBorder="1" applyAlignment="1"/>
    <xf numFmtId="0" fontId="3" fillId="6" borderId="69" xfId="0" applyFont="1" applyFill="1" applyBorder="1" applyAlignment="1" applyProtection="1">
      <alignment horizontal="center"/>
    </xf>
    <xf numFmtId="1" fontId="3" fillId="3" borderId="68" xfId="0" applyNumberFormat="1" applyFont="1" applyFill="1" applyBorder="1" applyAlignment="1">
      <alignment horizontal="center"/>
    </xf>
    <xf numFmtId="170" fontId="3" fillId="3" borderId="1" xfId="0" applyNumberFormat="1" applyFont="1" applyFill="1" applyBorder="1" applyAlignment="1">
      <alignment horizontal="center"/>
    </xf>
    <xf numFmtId="170" fontId="3" fillId="0" borderId="14" xfId="0" applyNumberFormat="1" applyFont="1" applyFill="1" applyBorder="1" applyAlignment="1">
      <alignment horizontal="center"/>
    </xf>
    <xf numFmtId="170" fontId="3" fillId="0" borderId="14" xfId="0" applyNumberFormat="1" applyFont="1" applyBorder="1" applyAlignment="1">
      <alignment horizontal="center"/>
    </xf>
    <xf numFmtId="0" fontId="11" fillId="9" borderId="51" xfId="0" applyFont="1" applyFill="1" applyBorder="1" applyAlignment="1"/>
    <xf numFmtId="166" fontId="3" fillId="9" borderId="6" xfId="0" applyNumberFormat="1" applyFont="1" applyFill="1" applyBorder="1" applyAlignment="1"/>
    <xf numFmtId="166" fontId="3" fillId="9" borderId="8" xfId="0" applyNumberFormat="1" applyFont="1" applyFill="1" applyBorder="1" applyAlignment="1"/>
    <xf numFmtId="0" fontId="3" fillId="9" borderId="6" xfId="0" applyFont="1" applyFill="1" applyBorder="1" applyAlignment="1"/>
    <xf numFmtId="0" fontId="3" fillId="9" borderId="43" xfId="0" applyFont="1" applyFill="1" applyBorder="1" applyAlignment="1"/>
    <xf numFmtId="0" fontId="3" fillId="3" borderId="26" xfId="0" applyFont="1" applyFill="1" applyBorder="1" applyAlignment="1">
      <alignment horizontal="center" wrapText="1"/>
    </xf>
    <xf numFmtId="0" fontId="3" fillId="3" borderId="35" xfId="0" applyFont="1" applyFill="1" applyBorder="1" applyAlignment="1">
      <alignment horizontal="center" wrapText="1"/>
    </xf>
    <xf numFmtId="2" fontId="3" fillId="3" borderId="32" xfId="0" applyNumberFormat="1" applyFont="1" applyFill="1" applyBorder="1" applyAlignment="1">
      <alignment horizontal="center"/>
    </xf>
    <xf numFmtId="0" fontId="7" fillId="9" borderId="0" xfId="0" applyFont="1" applyFill="1" applyBorder="1" applyAlignment="1"/>
    <xf numFmtId="0" fontId="11" fillId="9" borderId="0" xfId="0" applyFont="1" applyFill="1" applyBorder="1" applyAlignment="1"/>
    <xf numFmtId="0" fontId="7" fillId="9" borderId="30" xfId="0" applyFont="1" applyFill="1" applyBorder="1" applyAlignment="1">
      <alignment horizontal="center"/>
    </xf>
    <xf numFmtId="165" fontId="3" fillId="0" borderId="0" xfId="0" applyNumberFormat="1" applyFont="1" applyBorder="1" applyAlignment="1">
      <alignment horizontal="center"/>
    </xf>
    <xf numFmtId="0" fontId="3" fillId="6" borderId="71" xfId="0" applyFont="1" applyFill="1" applyBorder="1" applyAlignment="1" applyProtection="1">
      <alignment horizontal="center"/>
    </xf>
    <xf numFmtId="0" fontId="3" fillId="6" borderId="48" xfId="0" applyFont="1" applyFill="1" applyBorder="1" applyAlignment="1" applyProtection="1">
      <alignment horizontal="center"/>
    </xf>
    <xf numFmtId="0" fontId="3" fillId="6" borderId="49" xfId="0" applyFont="1" applyFill="1" applyBorder="1" applyAlignment="1" applyProtection="1">
      <alignment horizontal="center"/>
    </xf>
    <xf numFmtId="0" fontId="7" fillId="9" borderId="50" xfId="0" applyFont="1" applyFill="1" applyBorder="1" applyAlignment="1">
      <alignment horizontal="center" wrapText="1"/>
    </xf>
    <xf numFmtId="170" fontId="7" fillId="9" borderId="32" xfId="0" applyNumberFormat="1" applyFont="1" applyFill="1" applyBorder="1" applyAlignment="1">
      <alignment horizontal="center" wrapText="1"/>
    </xf>
    <xf numFmtId="170" fontId="3" fillId="0" borderId="3" xfId="0" applyNumberFormat="1" applyFont="1" applyFill="1" applyBorder="1" applyAlignment="1" applyProtection="1">
      <alignment horizontal="center"/>
    </xf>
    <xf numFmtId="170" fontId="3" fillId="0" borderId="2" xfId="0" applyNumberFormat="1" applyFont="1" applyFill="1" applyBorder="1" applyAlignment="1" applyProtection="1">
      <alignment horizontal="center"/>
    </xf>
    <xf numFmtId="170" fontId="3" fillId="0" borderId="4" xfId="0" applyNumberFormat="1" applyFont="1" applyFill="1" applyBorder="1" applyAlignment="1" applyProtection="1">
      <alignment horizontal="center"/>
    </xf>
    <xf numFmtId="170" fontId="3" fillId="0" borderId="44" xfId="0" applyNumberFormat="1" applyFont="1" applyFill="1" applyBorder="1" applyAlignment="1" applyProtection="1">
      <alignment horizontal="center"/>
    </xf>
    <xf numFmtId="170" fontId="3" fillId="0" borderId="25" xfId="0" applyNumberFormat="1" applyFont="1" applyFill="1" applyBorder="1" applyAlignment="1" applyProtection="1">
      <alignment horizontal="center"/>
    </xf>
    <xf numFmtId="170" fontId="3" fillId="0" borderId="35" xfId="0" applyNumberFormat="1" applyFont="1" applyFill="1" applyBorder="1" applyAlignment="1" applyProtection="1">
      <alignment horizontal="center"/>
    </xf>
    <xf numFmtId="0" fontId="11" fillId="9" borderId="29" xfId="0" applyFont="1" applyFill="1" applyBorder="1" applyAlignment="1">
      <alignment horizontal="center"/>
    </xf>
    <xf numFmtId="0" fontId="11" fillId="9" borderId="30" xfId="0" applyFont="1" applyFill="1" applyBorder="1" applyAlignment="1">
      <alignment horizontal="center"/>
    </xf>
    <xf numFmtId="165" fontId="3" fillId="0" borderId="43" xfId="0" applyNumberFormat="1" applyFont="1" applyBorder="1" applyAlignment="1">
      <alignment horizontal="center"/>
    </xf>
    <xf numFmtId="0" fontId="3" fillId="6" borderId="72" xfId="0" applyFont="1" applyFill="1" applyBorder="1" applyAlignment="1" applyProtection="1">
      <alignment horizontal="center"/>
    </xf>
    <xf numFmtId="0" fontId="3" fillId="6" borderId="64" xfId="0" applyFont="1" applyFill="1" applyBorder="1" applyAlignment="1" applyProtection="1">
      <alignment horizontal="center"/>
    </xf>
    <xf numFmtId="0" fontId="3" fillId="6" borderId="62" xfId="0" applyFont="1" applyFill="1" applyBorder="1" applyAlignment="1" applyProtection="1">
      <alignment horizontal="center"/>
    </xf>
    <xf numFmtId="0" fontId="3" fillId="6" borderId="73" xfId="0" applyFont="1" applyFill="1" applyBorder="1" applyAlignment="1" applyProtection="1">
      <alignment horizontal="center"/>
    </xf>
    <xf numFmtId="3" fontId="3" fillId="3" borderId="68" xfId="0" applyNumberFormat="1" applyFont="1" applyFill="1" applyBorder="1" applyAlignment="1">
      <alignment horizontal="center"/>
    </xf>
    <xf numFmtId="170" fontId="7" fillId="9" borderId="30" xfId="0" applyNumberFormat="1" applyFont="1" applyFill="1" applyBorder="1" applyAlignment="1">
      <alignment horizontal="center"/>
    </xf>
    <xf numFmtId="170" fontId="3" fillId="3" borderId="32" xfId="0" applyNumberFormat="1" applyFont="1" applyFill="1" applyBorder="1" applyAlignment="1">
      <alignment horizontal="center"/>
    </xf>
    <xf numFmtId="170" fontId="3" fillId="3" borderId="51" xfId="0" applyNumberFormat="1" applyFont="1" applyFill="1" applyBorder="1" applyAlignment="1">
      <alignment horizontal="center" wrapText="1"/>
    </xf>
    <xf numFmtId="170" fontId="3" fillId="0" borderId="6" xfId="0" applyNumberFormat="1" applyFont="1" applyBorder="1" applyAlignment="1">
      <alignment horizontal="center"/>
    </xf>
    <xf numFmtId="170" fontId="3" fillId="0" borderId="1" xfId="0" applyNumberFormat="1" applyFont="1" applyBorder="1" applyAlignment="1">
      <alignment horizontal="center"/>
    </xf>
    <xf numFmtId="170" fontId="3" fillId="0" borderId="3" xfId="0" applyNumberFormat="1" applyFont="1" applyBorder="1" applyAlignment="1">
      <alignment horizontal="center"/>
    </xf>
    <xf numFmtId="170" fontId="3" fillId="3" borderId="24" xfId="0" applyNumberFormat="1" applyFont="1" applyFill="1" applyBorder="1" applyAlignment="1">
      <alignment horizontal="center"/>
    </xf>
    <xf numFmtId="0" fontId="3" fillId="9" borderId="14" xfId="0" applyFont="1" applyFill="1" applyBorder="1" applyAlignment="1"/>
    <xf numFmtId="0" fontId="7" fillId="9" borderId="18" xfId="0" applyFont="1" applyFill="1" applyBorder="1" applyAlignment="1">
      <alignment horizontal="center" wrapText="1"/>
    </xf>
    <xf numFmtId="165" fontId="3" fillId="0" borderId="18" xfId="0" applyNumberFormat="1" applyFont="1" applyBorder="1" applyAlignment="1">
      <alignment horizontal="center"/>
    </xf>
    <xf numFmtId="0" fontId="3" fillId="6" borderId="18" xfId="0" applyFont="1" applyFill="1" applyBorder="1" applyAlignment="1" applyProtection="1">
      <alignment horizontal="center"/>
    </xf>
    <xf numFmtId="0" fontId="3" fillId="0" borderId="40" xfId="0" applyFont="1" applyBorder="1"/>
    <xf numFmtId="3" fontId="3" fillId="0" borderId="40" xfId="0" applyNumberFormat="1" applyFont="1" applyBorder="1" applyAlignment="1">
      <alignment horizontal="center"/>
    </xf>
    <xf numFmtId="3" fontId="3" fillId="3" borderId="40" xfId="0" applyNumberFormat="1" applyFont="1" applyFill="1" applyBorder="1" applyAlignment="1">
      <alignment horizontal="center"/>
    </xf>
    <xf numFmtId="166" fontId="3" fillId="9" borderId="57" xfId="0" applyNumberFormat="1" applyFont="1" applyFill="1" applyBorder="1" applyAlignment="1">
      <alignment horizontal="center"/>
    </xf>
    <xf numFmtId="0" fontId="3" fillId="9" borderId="56" xfId="0" applyFont="1" applyFill="1" applyBorder="1" applyAlignment="1">
      <alignment horizontal="center"/>
    </xf>
    <xf numFmtId="0" fontId="3" fillId="6" borderId="75" xfId="0" applyFont="1" applyFill="1" applyBorder="1" applyAlignment="1" applyProtection="1">
      <alignment horizontal="center"/>
    </xf>
    <xf numFmtId="1" fontId="3" fillId="3" borderId="66" xfId="0" applyNumberFormat="1" applyFont="1" applyFill="1" applyBorder="1" applyAlignment="1">
      <alignment horizontal="center"/>
    </xf>
    <xf numFmtId="2" fontId="3" fillId="3" borderId="66" xfId="0" applyNumberFormat="1" applyFont="1" applyFill="1" applyBorder="1" applyAlignment="1">
      <alignment horizontal="center"/>
    </xf>
    <xf numFmtId="3" fontId="3" fillId="3" borderId="70" xfId="0" applyNumberFormat="1" applyFont="1" applyFill="1" applyBorder="1" applyAlignment="1">
      <alignment horizontal="center"/>
    </xf>
    <xf numFmtId="0" fontId="0" fillId="0" borderId="70" xfId="0" applyBorder="1"/>
    <xf numFmtId="170" fontId="7" fillId="9" borderId="14" xfId="0" applyNumberFormat="1" applyFont="1" applyFill="1" applyBorder="1" applyAlignment="1"/>
    <xf numFmtId="170" fontId="3" fillId="0" borderId="40" xfId="0" applyNumberFormat="1" applyFont="1" applyBorder="1"/>
    <xf numFmtId="170" fontId="7" fillId="9" borderId="18" xfId="0" applyNumberFormat="1" applyFont="1" applyFill="1" applyBorder="1" applyAlignment="1">
      <alignment horizontal="center" wrapText="1"/>
    </xf>
    <xf numFmtId="170" fontId="3" fillId="3" borderId="14" xfId="0" applyNumberFormat="1" applyFont="1" applyFill="1" applyBorder="1" applyAlignment="1">
      <alignment horizontal="center"/>
    </xf>
    <xf numFmtId="0" fontId="0" fillId="0" borderId="57" xfId="0" applyBorder="1"/>
    <xf numFmtId="170" fontId="3" fillId="0" borderId="0" xfId="0" applyNumberFormat="1" applyFont="1"/>
    <xf numFmtId="170" fontId="3" fillId="0" borderId="40" xfId="0" applyNumberFormat="1" applyFont="1" applyBorder="1" applyAlignment="1">
      <alignment horizontal="center"/>
    </xf>
    <xf numFmtId="0" fontId="11" fillId="9" borderId="56" xfId="0" applyFont="1" applyFill="1" applyBorder="1" applyAlignment="1">
      <alignment horizontal="center"/>
    </xf>
    <xf numFmtId="166" fontId="11" fillId="9" borderId="56" xfId="0" applyNumberFormat="1" applyFont="1" applyFill="1" applyBorder="1" applyAlignment="1">
      <alignment horizontal="center"/>
    </xf>
    <xf numFmtId="0" fontId="10" fillId="0" borderId="74" xfId="0" applyFont="1" applyBorder="1"/>
    <xf numFmtId="0" fontId="7" fillId="9" borderId="28" xfId="0" applyFont="1" applyFill="1" applyBorder="1" applyAlignment="1"/>
    <xf numFmtId="0" fontId="3" fillId="6" borderId="76" xfId="0" applyFont="1" applyFill="1" applyBorder="1" applyAlignment="1" applyProtection="1">
      <alignment horizontal="center"/>
    </xf>
    <xf numFmtId="4" fontId="3" fillId="3" borderId="68" xfId="0" applyNumberFormat="1" applyFont="1" applyFill="1" applyBorder="1" applyAlignment="1">
      <alignment horizontal="center"/>
    </xf>
    <xf numFmtId="0" fontId="3" fillId="3" borderId="66" xfId="0" applyFont="1" applyFill="1" applyBorder="1" applyAlignment="1">
      <alignment horizontal="center"/>
    </xf>
    <xf numFmtId="169" fontId="3" fillId="3" borderId="70" xfId="0" applyNumberFormat="1" applyFont="1" applyFill="1" applyBorder="1" applyAlignment="1">
      <alignment horizontal="center"/>
    </xf>
    <xf numFmtId="0" fontId="3" fillId="3" borderId="75" xfId="0" applyFont="1" applyFill="1" applyBorder="1" applyAlignment="1">
      <alignment horizontal="center"/>
    </xf>
    <xf numFmtId="4" fontId="3" fillId="3" borderId="70" xfId="0" applyNumberFormat="1" applyFont="1" applyFill="1" applyBorder="1" applyAlignment="1">
      <alignment horizontal="center"/>
    </xf>
    <xf numFmtId="4" fontId="3" fillId="3" borderId="75" xfId="0" applyNumberFormat="1" applyFont="1" applyFill="1" applyBorder="1" applyAlignment="1">
      <alignment horizontal="center"/>
    </xf>
    <xf numFmtId="164" fontId="3" fillId="3" borderId="66" xfId="0" applyNumberFormat="1" applyFont="1" applyFill="1" applyBorder="1" applyAlignment="1">
      <alignment horizontal="center"/>
    </xf>
    <xf numFmtId="167" fontId="3" fillId="3" borderId="66" xfId="0" applyNumberFormat="1" applyFont="1" applyFill="1" applyBorder="1" applyAlignment="1">
      <alignment horizontal="center"/>
    </xf>
    <xf numFmtId="170" fontId="3" fillId="0" borderId="53" xfId="0" applyNumberFormat="1" applyFont="1" applyFill="1" applyBorder="1" applyAlignment="1" applyProtection="1">
      <alignment horizontal="center"/>
    </xf>
    <xf numFmtId="170" fontId="3" fillId="0" borderId="52" xfId="0" applyNumberFormat="1" applyFont="1" applyFill="1" applyBorder="1" applyAlignment="1" applyProtection="1">
      <alignment horizontal="center"/>
    </xf>
    <xf numFmtId="170" fontId="3" fillId="0" borderId="26" xfId="0" applyNumberFormat="1" applyFont="1" applyFill="1" applyBorder="1" applyAlignment="1" applyProtection="1">
      <alignment horizontal="center"/>
    </xf>
    <xf numFmtId="170" fontId="3" fillId="0" borderId="27" xfId="0" applyNumberFormat="1" applyFont="1" applyFill="1" applyBorder="1" applyAlignment="1" applyProtection="1">
      <alignment horizontal="center"/>
    </xf>
    <xf numFmtId="0" fontId="11" fillId="9" borderId="28" xfId="0" applyFont="1" applyFill="1" applyBorder="1" applyAlignment="1"/>
    <xf numFmtId="164" fontId="3" fillId="3" borderId="68" xfId="0" applyNumberFormat="1" applyFont="1" applyFill="1" applyBorder="1" applyAlignment="1">
      <alignment horizontal="center"/>
    </xf>
    <xf numFmtId="1" fontId="3" fillId="3" borderId="77" xfId="0" applyNumberFormat="1" applyFont="1" applyFill="1" applyBorder="1" applyAlignment="1">
      <alignment horizontal="center"/>
    </xf>
    <xf numFmtId="170" fontId="3" fillId="3" borderId="4" xfId="0" applyNumberFormat="1" applyFont="1" applyFill="1" applyBorder="1" applyAlignment="1">
      <alignment horizontal="center"/>
    </xf>
    <xf numFmtId="170" fontId="0" fillId="0" borderId="14" xfId="0" applyNumberFormat="1" applyBorder="1" applyAlignment="1">
      <alignment horizontal="center"/>
    </xf>
    <xf numFmtId="170" fontId="0" fillId="0" borderId="66" xfId="0" applyNumberFormat="1" applyBorder="1" applyAlignment="1">
      <alignment horizontal="center"/>
    </xf>
    <xf numFmtId="170" fontId="3" fillId="0" borderId="66" xfId="0" applyNumberFormat="1" applyFont="1" applyBorder="1" applyAlignment="1">
      <alignment horizontal="center"/>
    </xf>
    <xf numFmtId="170" fontId="3" fillId="3" borderId="12" xfId="0" applyNumberFormat="1" applyFont="1" applyFill="1" applyBorder="1" applyAlignment="1">
      <alignment horizontal="center"/>
    </xf>
    <xf numFmtId="170" fontId="3" fillId="3" borderId="46" xfId="0" applyNumberFormat="1" applyFont="1" applyFill="1" applyBorder="1" applyAlignment="1">
      <alignment horizontal="center"/>
    </xf>
    <xf numFmtId="0" fontId="7" fillId="9" borderId="51" xfId="0" applyFont="1" applyFill="1" applyBorder="1" applyAlignment="1" applyProtection="1">
      <alignment horizontal="center" wrapText="1"/>
    </xf>
    <xf numFmtId="168" fontId="3" fillId="3" borderId="68" xfId="0" applyNumberFormat="1" applyFont="1" applyFill="1" applyBorder="1" applyAlignment="1">
      <alignment horizontal="center"/>
    </xf>
    <xf numFmtId="168" fontId="3" fillId="3" borderId="66" xfId="0" applyNumberFormat="1" applyFont="1" applyFill="1" applyBorder="1" applyAlignment="1">
      <alignment horizontal="center"/>
    </xf>
    <xf numFmtId="2" fontId="3" fillId="3" borderId="66" xfId="4" applyNumberFormat="1" applyFont="1" applyFill="1" applyBorder="1" applyAlignment="1">
      <alignment horizontal="center"/>
    </xf>
    <xf numFmtId="4" fontId="3" fillId="3" borderId="66" xfId="0" applyNumberFormat="1" applyFont="1" applyFill="1" applyBorder="1" applyAlignment="1">
      <alignment horizontal="center"/>
    </xf>
    <xf numFmtId="3" fontId="3" fillId="3" borderId="66" xfId="0" applyNumberFormat="1" applyFont="1" applyFill="1" applyBorder="1" applyAlignment="1">
      <alignment horizontal="center"/>
    </xf>
    <xf numFmtId="168" fontId="3" fillId="3" borderId="77" xfId="0" applyNumberFormat="1" applyFont="1" applyFill="1" applyBorder="1" applyAlignment="1">
      <alignment horizontal="center"/>
    </xf>
    <xf numFmtId="170" fontId="3" fillId="3" borderId="43" xfId="0" applyNumberFormat="1" applyFont="1" applyFill="1" applyBorder="1" applyAlignment="1">
      <alignment horizontal="center"/>
    </xf>
    <xf numFmtId="170" fontId="3" fillId="3" borderId="8" xfId="0" applyNumberFormat="1" applyFont="1" applyFill="1" applyBorder="1" applyAlignment="1">
      <alignment horizontal="center"/>
    </xf>
    <xf numFmtId="170" fontId="3" fillId="3" borderId="66" xfId="0" applyNumberFormat="1" applyFont="1" applyFill="1" applyBorder="1" applyAlignment="1">
      <alignment horizontal="center"/>
    </xf>
    <xf numFmtId="0" fontId="11" fillId="9" borderId="28" xfId="0" applyFont="1" applyFill="1" applyBorder="1" applyAlignment="1" applyProtection="1">
      <alignment horizontal="center" wrapText="1"/>
    </xf>
    <xf numFmtId="0" fontId="11" fillId="9" borderId="32" xfId="0" applyFont="1" applyFill="1" applyBorder="1" applyAlignment="1" applyProtection="1">
      <alignment horizontal="center" wrapText="1"/>
    </xf>
    <xf numFmtId="165" fontId="3" fillId="0" borderId="28" xfId="0" applyNumberFormat="1" applyFont="1" applyBorder="1" applyAlignment="1">
      <alignment horizontal="center"/>
    </xf>
    <xf numFmtId="164" fontId="3" fillId="7" borderId="30" xfId="0" applyNumberFormat="1" applyFont="1" applyFill="1" applyBorder="1" applyAlignment="1" applyProtection="1">
      <alignment horizontal="center" wrapText="1"/>
    </xf>
    <xf numFmtId="1" fontId="3" fillId="3" borderId="70" xfId="0" applyNumberFormat="1" applyFont="1" applyFill="1" applyBorder="1" applyAlignment="1">
      <alignment horizontal="center"/>
    </xf>
    <xf numFmtId="168" fontId="3" fillId="3" borderId="70" xfId="0" applyNumberFormat="1" applyFont="1" applyFill="1" applyBorder="1" applyAlignment="1">
      <alignment horizontal="center"/>
    </xf>
    <xf numFmtId="168" fontId="3" fillId="3" borderId="75" xfId="0" applyNumberFormat="1" applyFont="1" applyFill="1" applyBorder="1" applyAlignment="1">
      <alignment horizontal="center"/>
    </xf>
    <xf numFmtId="170" fontId="3" fillId="0" borderId="14" xfId="0" applyNumberFormat="1" applyFont="1" applyFill="1" applyBorder="1" applyAlignment="1" applyProtection="1">
      <alignment horizontal="center"/>
    </xf>
    <xf numFmtId="170" fontId="3" fillId="7" borderId="44" xfId="0" applyNumberFormat="1" applyFont="1" applyFill="1" applyBorder="1" applyAlignment="1" applyProtection="1">
      <alignment horizontal="center"/>
    </xf>
    <xf numFmtId="170" fontId="3" fillId="7" borderId="25" xfId="0" applyNumberFormat="1" applyFont="1" applyFill="1" applyBorder="1" applyAlignment="1" applyProtection="1">
      <alignment horizontal="center"/>
    </xf>
    <xf numFmtId="170" fontId="3" fillId="7" borderId="26" xfId="0" applyNumberFormat="1" applyFont="1" applyFill="1" applyBorder="1" applyAlignment="1" applyProtection="1">
      <alignment horizontal="center"/>
    </xf>
    <xf numFmtId="170" fontId="3" fillId="7" borderId="27" xfId="0" applyNumberFormat="1" applyFont="1" applyFill="1" applyBorder="1" applyAlignment="1" applyProtection="1">
      <alignment horizontal="center"/>
    </xf>
    <xf numFmtId="167" fontId="3" fillId="3" borderId="6" xfId="0" applyNumberFormat="1" applyFont="1" applyFill="1" applyBorder="1" applyAlignment="1">
      <alignment horizontal="center" wrapText="1"/>
    </xf>
    <xf numFmtId="2" fontId="3" fillId="0" borderId="38" xfId="1" applyNumberFormat="1" applyFont="1" applyBorder="1" applyAlignment="1">
      <alignment horizontal="center"/>
    </xf>
    <xf numFmtId="2" fontId="3" fillId="0" borderId="36" xfId="1" applyNumberFormat="1" applyFont="1" applyBorder="1" applyAlignment="1">
      <alignment horizontal="center"/>
    </xf>
    <xf numFmtId="2" fontId="3" fillId="0" borderId="37" xfId="1" applyNumberFormat="1" applyFont="1" applyBorder="1" applyAlignment="1">
      <alignment horizontal="center"/>
    </xf>
    <xf numFmtId="2" fontId="3" fillId="3" borderId="36" xfId="0" applyNumberFormat="1" applyFont="1" applyFill="1" applyBorder="1" applyAlignment="1">
      <alignment horizontal="center"/>
    </xf>
    <xf numFmtId="0" fontId="3" fillId="6" borderId="68" xfId="0" applyFont="1" applyFill="1" applyBorder="1" applyAlignment="1" applyProtection="1">
      <alignment horizontal="center"/>
    </xf>
    <xf numFmtId="1" fontId="3" fillId="3" borderId="75" xfId="0" applyNumberFormat="1" applyFont="1" applyFill="1" applyBorder="1" applyAlignment="1">
      <alignment horizontal="center"/>
    </xf>
    <xf numFmtId="9" fontId="3" fillId="3" borderId="68" xfId="4" applyNumberFormat="1" applyFont="1" applyFill="1" applyBorder="1" applyAlignment="1">
      <alignment horizontal="center"/>
    </xf>
    <xf numFmtId="9" fontId="3" fillId="3" borderId="75" xfId="4" applyNumberFormat="1" applyFont="1" applyFill="1" applyBorder="1" applyAlignment="1">
      <alignment horizontal="center"/>
    </xf>
    <xf numFmtId="9" fontId="3" fillId="3" borderId="66" xfId="4" applyNumberFormat="1" applyFont="1" applyFill="1" applyBorder="1" applyAlignment="1">
      <alignment horizontal="center"/>
    </xf>
    <xf numFmtId="9" fontId="3" fillId="3" borderId="77" xfId="4" applyNumberFormat="1" applyFont="1" applyFill="1" applyBorder="1" applyAlignment="1">
      <alignment horizontal="center"/>
    </xf>
    <xf numFmtId="3" fontId="3" fillId="3" borderId="68" xfId="4" applyNumberFormat="1" applyFont="1" applyFill="1" applyBorder="1" applyAlignment="1">
      <alignment horizontal="center"/>
    </xf>
    <xf numFmtId="3" fontId="3" fillId="3" borderId="76" xfId="4" applyNumberFormat="1" applyFont="1" applyFill="1" applyBorder="1" applyAlignment="1">
      <alignment horizontal="center"/>
    </xf>
    <xf numFmtId="2" fontId="3" fillId="3" borderId="75" xfId="0" applyNumberFormat="1" applyFont="1" applyFill="1" applyBorder="1" applyAlignment="1">
      <alignment horizontal="center"/>
    </xf>
    <xf numFmtId="2" fontId="3" fillId="3" borderId="69" xfId="0" applyNumberFormat="1" applyFont="1" applyFill="1" applyBorder="1" applyAlignment="1">
      <alignment horizontal="center"/>
    </xf>
    <xf numFmtId="170" fontId="3" fillId="3" borderId="30" xfId="0" applyNumberFormat="1" applyFont="1" applyFill="1" applyBorder="1" applyAlignment="1">
      <alignment horizontal="center"/>
    </xf>
    <xf numFmtId="170" fontId="3" fillId="3" borderId="55" xfId="0" applyNumberFormat="1" applyFont="1" applyFill="1" applyBorder="1" applyAlignment="1">
      <alignment horizontal="center"/>
    </xf>
    <xf numFmtId="170" fontId="3" fillId="3" borderId="44" xfId="0" applyNumberFormat="1" applyFont="1" applyFill="1" applyBorder="1" applyAlignment="1">
      <alignment horizontal="center" wrapText="1"/>
    </xf>
    <xf numFmtId="170" fontId="3" fillId="3" borderId="25" xfId="0" applyNumberFormat="1" applyFont="1" applyFill="1" applyBorder="1" applyAlignment="1">
      <alignment horizontal="center" wrapText="1"/>
    </xf>
    <xf numFmtId="170" fontId="3" fillId="3" borderId="27" xfId="0" applyNumberFormat="1" applyFont="1" applyFill="1" applyBorder="1" applyAlignment="1">
      <alignment horizontal="center" wrapText="1"/>
    </xf>
    <xf numFmtId="170" fontId="3" fillId="3" borderId="55" xfId="0" applyNumberFormat="1" applyFont="1" applyFill="1" applyBorder="1" applyAlignment="1">
      <alignment horizontal="center" wrapText="1"/>
    </xf>
    <xf numFmtId="170" fontId="3" fillId="3" borderId="34" xfId="0" applyNumberFormat="1" applyFont="1" applyFill="1" applyBorder="1" applyAlignment="1">
      <alignment horizontal="center"/>
    </xf>
    <xf numFmtId="170" fontId="3" fillId="3" borderId="3" xfId="0" applyNumberFormat="1" applyFont="1" applyFill="1" applyBorder="1" applyAlignment="1">
      <alignment horizontal="center" wrapText="1"/>
    </xf>
    <xf numFmtId="170" fontId="3" fillId="3" borderId="54" xfId="0" applyNumberFormat="1" applyFont="1" applyFill="1" applyBorder="1" applyAlignment="1">
      <alignment horizontal="center"/>
    </xf>
    <xf numFmtId="170" fontId="3" fillId="3" borderId="57" xfId="0" applyNumberFormat="1" applyFont="1" applyFill="1" applyBorder="1" applyAlignment="1">
      <alignment horizontal="center"/>
    </xf>
    <xf numFmtId="170" fontId="3" fillId="3" borderId="56" xfId="0" applyNumberFormat="1" applyFont="1" applyFill="1" applyBorder="1" applyAlignment="1">
      <alignment horizontal="center"/>
    </xf>
    <xf numFmtId="170" fontId="3" fillId="3" borderId="54" xfId="4" applyNumberFormat="1" applyFont="1" applyFill="1" applyBorder="1" applyAlignment="1">
      <alignment horizontal="center"/>
    </xf>
    <xf numFmtId="170" fontId="3" fillId="3" borderId="57" xfId="4" applyNumberFormat="1" applyFont="1" applyFill="1" applyBorder="1" applyAlignment="1">
      <alignment horizontal="center"/>
    </xf>
    <xf numFmtId="170" fontId="3" fillId="3" borderId="56" xfId="4" applyNumberFormat="1" applyFont="1" applyFill="1" applyBorder="1" applyAlignment="1">
      <alignment horizontal="center"/>
    </xf>
    <xf numFmtId="170" fontId="3" fillId="3" borderId="59" xfId="4" applyNumberFormat="1" applyFont="1" applyFill="1" applyBorder="1" applyAlignment="1">
      <alignment horizontal="center"/>
    </xf>
    <xf numFmtId="170" fontId="3" fillId="3" borderId="60" xfId="4" applyNumberFormat="1" applyFont="1" applyFill="1" applyBorder="1" applyAlignment="1">
      <alignment horizontal="center"/>
    </xf>
    <xf numFmtId="170" fontId="3" fillId="3" borderId="42" xfId="0" applyNumberFormat="1" applyFont="1" applyFill="1" applyBorder="1" applyAlignment="1">
      <alignment horizontal="center"/>
    </xf>
    <xf numFmtId="0" fontId="8" fillId="0" borderId="18" xfId="0" applyFont="1" applyBorder="1"/>
    <xf numFmtId="0" fontId="0" fillId="0" borderId="40" xfId="0" applyBorder="1"/>
    <xf numFmtId="0" fontId="0" fillId="0" borderId="56" xfId="0" applyBorder="1"/>
    <xf numFmtId="0" fontId="8" fillId="0" borderId="56" xfId="0" applyFont="1" applyBorder="1"/>
    <xf numFmtId="0" fontId="8" fillId="0" borderId="74" xfId="0" applyFont="1" applyBorder="1"/>
    <xf numFmtId="0" fontId="8" fillId="0" borderId="75" xfId="0" applyFont="1" applyBorder="1"/>
    <xf numFmtId="0" fontId="0" fillId="0" borderId="66" xfId="0" applyBorder="1"/>
    <xf numFmtId="170" fontId="0" fillId="0" borderId="14" xfId="0" applyNumberFormat="1" applyBorder="1"/>
    <xf numFmtId="170" fontId="0" fillId="0" borderId="0" xfId="0" applyNumberFormat="1"/>
    <xf numFmtId="0" fontId="9" fillId="0" borderId="56" xfId="0" applyFont="1" applyBorder="1"/>
    <xf numFmtId="0" fontId="1" fillId="0" borderId="56" xfId="0" applyFont="1" applyBorder="1"/>
    <xf numFmtId="0" fontId="5" fillId="0" borderId="0" xfId="0" applyFont="1" applyAlignment="1">
      <alignment horizontal="center"/>
    </xf>
    <xf numFmtId="0" fontId="3" fillId="9" borderId="6" xfId="0" applyFont="1" applyFill="1" applyBorder="1" applyAlignment="1">
      <alignment horizontal="center"/>
    </xf>
    <xf numFmtId="0" fontId="3" fillId="9" borderId="43" xfId="0" applyFont="1" applyFill="1" applyBorder="1" applyAlignment="1">
      <alignment horizontal="center"/>
    </xf>
    <xf numFmtId="0" fontId="3" fillId="9" borderId="8" xfId="0" applyFont="1" applyFill="1" applyBorder="1" applyAlignment="1">
      <alignment horizontal="center"/>
    </xf>
    <xf numFmtId="0" fontId="3" fillId="9" borderId="33" xfId="0" applyFont="1" applyFill="1" applyBorder="1" applyAlignment="1">
      <alignment horizontal="center"/>
    </xf>
    <xf numFmtId="0" fontId="3" fillId="9" borderId="29" xfId="0" applyFont="1" applyFill="1" applyBorder="1" applyAlignment="1">
      <alignment horizontal="center"/>
    </xf>
    <xf numFmtId="0" fontId="3" fillId="9" borderId="30" xfId="0" applyFont="1" applyFill="1" applyBorder="1" applyAlignment="1">
      <alignment horizontal="center"/>
    </xf>
    <xf numFmtId="166" fontId="3" fillId="9" borderId="33" xfId="0" applyNumberFormat="1" applyFont="1" applyFill="1" applyBorder="1" applyAlignment="1">
      <alignment horizontal="center"/>
    </xf>
    <xf numFmtId="166" fontId="3" fillId="9" borderId="29" xfId="0" applyNumberFormat="1" applyFont="1" applyFill="1" applyBorder="1" applyAlignment="1">
      <alignment horizontal="center"/>
    </xf>
    <xf numFmtId="166" fontId="3" fillId="9" borderId="30" xfId="0" applyNumberFormat="1" applyFont="1" applyFill="1" applyBorder="1" applyAlignment="1">
      <alignment horizontal="center"/>
    </xf>
  </cellXfs>
  <cellStyles count="5">
    <cellStyle name="Comma" xfId="1" builtinId="3"/>
    <cellStyle name="Normal" xfId="0" builtinId="0"/>
    <cellStyle name="Normal 4" xfId="2" xr:uid="{00000000-0005-0000-0000-000002000000}"/>
    <cellStyle name="Normal 5" xfId="3" xr:uid="{00000000-0005-0000-0000-000003000000}"/>
    <cellStyle name="Percent" xfId="4" builtinId="5"/>
  </cellStyles>
  <dxfs count="119"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/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3" formatCode="0%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3" formatCode="0%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3" formatCode="0%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3" formatCode="0%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3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 outline="0"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8" tint="-0.499984740745262"/>
        <name val="Arial"/>
        <family val="2"/>
        <scheme val="none"/>
      </font>
      <fill>
        <patternFill patternType="solid">
          <fgColor indexed="64"/>
          <bgColor rgb="FF92D050"/>
        </patternFill>
      </fill>
      <alignment horizontal="center" vertical="bottom" textRotation="0" wrapText="0" indent="0" justifyLastLine="0" shrinkToFit="0" readingOrder="0"/>
    </dxf>
    <dxf>
      <border outline="0"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8" tint="-0.499984740745262"/>
        <name val="Arial"/>
        <family val="2"/>
        <scheme val="none"/>
      </font>
      <fill>
        <patternFill patternType="solid">
          <fgColor indexed="64"/>
          <bgColor rgb="FF92D050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8" formatCode="#,##0.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4" formatCode="#,##0.0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8" formatCode="#,##0.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8" formatCode="#,##0.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4" formatCode="#,##0.0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8" formatCode="#,##0.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8" formatCode="#,##0.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8" formatCode="#,##0.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8" formatCode="#,##0.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8" formatCode="#,##0.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3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 outline="0"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8" tint="-0.499984740745262"/>
        <name val="Arial"/>
        <family val="2"/>
        <scheme val="none"/>
      </font>
      <fill>
        <patternFill patternType="solid">
          <fgColor indexed="64"/>
          <bgColor rgb="FF92D050"/>
        </patternFill>
      </fill>
      <alignment horizontal="center" vertical="bottom" textRotation="0" wrapText="0" indent="0" justifyLastLine="0" shrinkToFit="0" readingOrder="0"/>
    </dxf>
    <dxf>
      <border outline="0"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8" tint="-0.499984740745262"/>
        <name val="Arial"/>
        <family val="2"/>
        <scheme val="none"/>
      </font>
      <fill>
        <patternFill patternType="solid">
          <fgColor indexed="64"/>
          <bgColor rgb="FF92D050"/>
        </patternFill>
      </fill>
      <alignment horizontal="general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8" tint="-0.499984740745262"/>
        <name val="Arial"/>
        <family val="2"/>
        <scheme val="none"/>
      </font>
      <fill>
        <patternFill patternType="solid">
          <fgColor indexed="64"/>
          <bgColor rgb="FF92D050"/>
        </patternFill>
      </fill>
      <alignment horizontal="general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3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rgb="FF92D05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outline="0"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8" tint="-0.499984740745262"/>
        <name val="Arial"/>
        <family val="2"/>
        <scheme val="none"/>
      </font>
      <fill>
        <patternFill patternType="solid">
          <fgColor indexed="64"/>
          <bgColor rgb="FF92D050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medium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medium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medium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4" formatCode="#,##0.0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medium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medium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4" formatCode="#,##0.0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medium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4" formatCode="#,##0.0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medium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4" formatCode="#,##0.0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medium">
          <color indexed="64"/>
        </top>
        <bottom style="thin">
          <color indexed="64"/>
        </bottom>
        <vertical/>
        <horizontal/>
      </border>
    </dxf>
    <dxf>
      <border outline="0">
        <left style="medium">
          <color indexed="64"/>
        </left>
      </border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outline="0">
        <top style="medium">
          <color indexed="64"/>
        </top>
        <bottom style="medium">
          <color indexed="64"/>
        </bottom>
      </border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8" tint="-0.499984740745262"/>
        <name val="Arial"/>
        <family val="2"/>
        <scheme val="none"/>
      </font>
      <fill>
        <patternFill patternType="solid">
          <fgColor indexed="64"/>
          <bgColor rgb="FF92D050"/>
        </patternFill>
      </fill>
      <alignment horizontal="general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34"/>
          <bgColor theme="8" tint="0.39997558519241921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/>
        <top style="thin">
          <color indexed="64"/>
        </top>
        <bottom style="medium">
          <color indexed="64"/>
        </bottom>
        <vertical/>
        <horizontal/>
      </border>
      <protection locked="1" hidden="0"/>
    </dxf>
    <dxf>
      <border outline="0">
        <top style="medium">
          <color indexed="64"/>
        </top>
      </border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6" tint="0.3999755851924192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3" formatCode="#,##0"/>
      <alignment horizontal="right" vertical="top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top" textRotation="0" wrapText="1" indent="0" justifyLastLine="0" shrinkToFit="0" readingOrder="2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" formatCode="0"/>
      <alignment horizontal="right" vertical="top" textRotation="0" wrapText="1" indent="0" justifyLastLine="0" shrinkToFit="0" readingOrder="2"/>
      <border diagonalUp="0" diagonalDown="0">
        <left style="thin">
          <color indexed="64"/>
        </left>
        <right/>
        <top style="thin">
          <color indexed="64"/>
        </top>
        <bottom style="medium">
          <color indexed="64"/>
        </bottom>
        <vertical/>
        <horizontal/>
      </border>
    </dxf>
    <dxf>
      <border outline="0"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" formatCode="0"/>
      <alignment horizontal="right" vertical="top" textRotation="0" wrapText="1" indent="0" justifyLastLine="0" shrinkToFit="0" readingOrder="2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top" textRotation="0" wrapText="1" indent="0" justifyLastLine="0" shrinkToFit="0" readingOrder="2"/>
      <border diagonalUp="0" diagonalDown="0">
        <left style="medium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3" formatCode="#,##0"/>
      <alignment horizontal="right" vertical="top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top" textRotation="0" wrapText="1" indent="0" justifyLastLine="0" shrinkToFit="0" readingOrder="2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3" formatCode="#,##0"/>
      <alignment horizontal="right" vertical="top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top" textRotation="0" wrapText="1" indent="0" justifyLastLine="0" shrinkToFit="0" readingOrder="2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medium">
          <color indexed="64"/>
        </bottom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he-IL"/>
              <a:t>צח"ב</a:t>
            </a:r>
          </a:p>
        </c:rich>
      </c:tx>
      <c:overlay val="0"/>
    </c:title>
    <c:autoTitleDeleted val="0"/>
    <c:view3D>
      <c:rotX val="15"/>
      <c:rotY val="340"/>
      <c:depthPercent val="10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2226828264114045"/>
          <c:y val="0.18676357762971937"/>
          <c:w val="0.7776576990376205"/>
          <c:h val="0.55720508894721466"/>
        </c:manualLayout>
      </c:layout>
      <c:bar3DChart>
        <c:barDir val="col"/>
        <c:grouping val="standard"/>
        <c:varyColors val="0"/>
        <c:ser>
          <c:idx val="1"/>
          <c:order val="0"/>
          <c:tx>
            <c:v>צח"ב קולחין</c:v>
          </c:tx>
          <c:invertIfNegative val="0"/>
          <c:cat>
            <c:strRef>
              <c:f>שפכים!$A$5:$A$16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'מוצא מהמטש-קולחין '!$C$5:$C$16</c:f>
              <c:numCache>
                <c:formatCode>0</c:formatCode>
                <c:ptCount val="12"/>
                <c:pt idx="0">
                  <c:v>6</c:v>
                </c:pt>
                <c:pt idx="1">
                  <c:v>8</c:v>
                </c:pt>
                <c:pt idx="2">
                  <c:v>8</c:v>
                </c:pt>
                <c:pt idx="3">
                  <c:v>9</c:v>
                </c:pt>
                <c:pt idx="4">
                  <c:v>6</c:v>
                </c:pt>
                <c:pt idx="5">
                  <c:v>7</c:v>
                </c:pt>
                <c:pt idx="6">
                  <c:v>6</c:v>
                </c:pt>
                <c:pt idx="7">
                  <c:v>9</c:v>
                </c:pt>
                <c:pt idx="8">
                  <c:v>6</c:v>
                </c:pt>
                <c:pt idx="9">
                  <c:v>6</c:v>
                </c:pt>
                <c:pt idx="10">
                  <c:v>10</c:v>
                </c:pt>
                <c:pt idx="11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48-4122-96D3-0E1E9DE690BF}"/>
            </c:ext>
          </c:extLst>
        </c:ser>
        <c:ser>
          <c:idx val="0"/>
          <c:order val="1"/>
          <c:tx>
            <c:v>צח"ב שפכים</c:v>
          </c:tx>
          <c:invertIfNegative val="0"/>
          <c:cat>
            <c:strRef>
              <c:f>שפכים!$A$5:$A$16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שפכים!$B$5:$B$16</c:f>
              <c:numCache>
                <c:formatCode>0</c:formatCode>
                <c:ptCount val="12"/>
                <c:pt idx="0">
                  <c:v>406</c:v>
                </c:pt>
                <c:pt idx="1">
                  <c:v>369</c:v>
                </c:pt>
                <c:pt idx="2">
                  <c:v>351</c:v>
                </c:pt>
                <c:pt idx="3">
                  <c:v>438</c:v>
                </c:pt>
                <c:pt idx="4">
                  <c:v>749</c:v>
                </c:pt>
                <c:pt idx="5">
                  <c:v>524</c:v>
                </c:pt>
                <c:pt idx="6">
                  <c:v>366</c:v>
                </c:pt>
                <c:pt idx="7">
                  <c:v>270</c:v>
                </c:pt>
                <c:pt idx="8">
                  <c:v>1036</c:v>
                </c:pt>
                <c:pt idx="9">
                  <c:v>2237</c:v>
                </c:pt>
                <c:pt idx="10">
                  <c:v>733</c:v>
                </c:pt>
                <c:pt idx="11">
                  <c:v>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748-4122-96D3-0E1E9DE690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530693536"/>
        <c:axId val="1"/>
        <c:axId val="2"/>
      </c:bar3DChart>
      <c:catAx>
        <c:axId val="530693536"/>
        <c:scaling>
          <c:orientation val="maxMin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r"/>
        <c:majorGridlines/>
        <c:minorGridlines/>
        <c:numFmt formatCode="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530693536"/>
        <c:crosses val="min"/>
        <c:crossBetween val="between"/>
      </c:valAx>
      <c:serAx>
        <c:axId val="2"/>
        <c:scaling>
          <c:orientation val="minMax"/>
        </c:scaling>
        <c:delete val="1"/>
        <c:axPos val="b"/>
        <c:majorTickMark val="out"/>
        <c:minorTickMark val="none"/>
        <c:tickLblPos val="nextTo"/>
        <c:crossAx val="1"/>
        <c:crosses val="autoZero"/>
      </c:ser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0483053219584028"/>
          <c:y val="0.8524905124564347"/>
          <c:w val="0.3888145164234687"/>
          <c:h val="0.1016429585646057"/>
        </c:manualLayout>
      </c:layout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he-IL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he-IL"/>
    </a:p>
  </c:txPr>
  <c:printSettings>
    <c:headerFooter/>
    <c:pageMargins b="0.75000000000000022" l="0.70000000000000018" r="0.70000000000000018" t="0.75000000000000022" header="0.3000000000000001" footer="0.3000000000000001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he-IL"/>
              <a:t>מסמיך</a:t>
            </a:r>
          </a:p>
        </c:rich>
      </c:tx>
      <c:overlay val="0"/>
    </c:title>
    <c:autoTitleDeleted val="0"/>
    <c:view3D>
      <c:rotX val="15"/>
      <c:rotY val="340"/>
      <c:depthPercent val="10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v>מסמיך TS</c:v>
          </c:tx>
          <c:invertIfNegative val="0"/>
          <c:cat>
            <c:strRef>
              <c:f>'טיפול וסילוק בוצה'!$A$5:$A$16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'טיפול וסילוק בוצה'!$B$5:$B$16</c:f>
              <c:numCache>
                <c:formatCode>#,##0.0</c:formatCode>
                <c:ptCount val="12"/>
                <c:pt idx="0">
                  <c:v>2.8</c:v>
                </c:pt>
                <c:pt idx="1">
                  <c:v>2</c:v>
                </c:pt>
                <c:pt idx="2">
                  <c:v>2.5</c:v>
                </c:pt>
                <c:pt idx="3">
                  <c:v>1.8</c:v>
                </c:pt>
                <c:pt idx="4">
                  <c:v>2.1</c:v>
                </c:pt>
                <c:pt idx="5">
                  <c:v>1.7</c:v>
                </c:pt>
                <c:pt idx="6">
                  <c:v>2</c:v>
                </c:pt>
                <c:pt idx="7">
                  <c:v>3.1</c:v>
                </c:pt>
                <c:pt idx="8">
                  <c:v>2.9</c:v>
                </c:pt>
                <c:pt idx="9">
                  <c:v>3.1</c:v>
                </c:pt>
                <c:pt idx="10">
                  <c:v>1.8</c:v>
                </c:pt>
                <c:pt idx="11">
                  <c:v>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DD-4F58-8F66-07BED048EDC8}"/>
            </c:ext>
          </c:extLst>
        </c:ser>
        <c:ser>
          <c:idx val="1"/>
          <c:order val="1"/>
          <c:tx>
            <c:v>מסמיך VS</c:v>
          </c:tx>
          <c:invertIfNegative val="0"/>
          <c:cat>
            <c:strRef>
              <c:f>'טיפול וסילוק בוצה'!$A$5:$A$16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'טיפול וסילוק בוצה'!$F$5:$F$16</c:f>
              <c:numCache>
                <c:formatCode>#,##0.0</c:formatCode>
                <c:ptCount val="12"/>
                <c:pt idx="0">
                  <c:v>2.1</c:v>
                </c:pt>
                <c:pt idx="1">
                  <c:v>2</c:v>
                </c:pt>
                <c:pt idx="2">
                  <c:v>2</c:v>
                </c:pt>
                <c:pt idx="3">
                  <c:v>2.5</c:v>
                </c:pt>
                <c:pt idx="4">
                  <c:v>2.2999999999999998</c:v>
                </c:pt>
                <c:pt idx="5">
                  <c:v>2.4</c:v>
                </c:pt>
                <c:pt idx="6">
                  <c:v>2</c:v>
                </c:pt>
                <c:pt idx="7">
                  <c:v>1.6</c:v>
                </c:pt>
                <c:pt idx="8">
                  <c:v>2.2999999999999998</c:v>
                </c:pt>
                <c:pt idx="9">
                  <c:v>1.8</c:v>
                </c:pt>
                <c:pt idx="10">
                  <c:v>2</c:v>
                </c:pt>
                <c:pt idx="11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DD-4F58-8F66-07BED048EDC8}"/>
            </c:ext>
          </c:extLst>
        </c:ser>
        <c:ser>
          <c:idx val="2"/>
          <c:order val="2"/>
          <c:tx>
            <c:v>מסמיך יחס נדיף</c:v>
          </c:tx>
          <c:invertIfNegative val="0"/>
          <c:cat>
            <c:strRef>
              <c:f>'טיפול וסילוק בוצה'!$A$5:$A$16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'טיפול וסילוק בוצה'!$D$5:$D$16</c:f>
              <c:numCache>
                <c:formatCode>#,##0.00</c:formatCode>
                <c:ptCount val="12"/>
                <c:pt idx="0">
                  <c:v>0.78571428571428581</c:v>
                </c:pt>
                <c:pt idx="1">
                  <c:v>0.8</c:v>
                </c:pt>
                <c:pt idx="2">
                  <c:v>0.76</c:v>
                </c:pt>
                <c:pt idx="3">
                  <c:v>0.72222222222222221</c:v>
                </c:pt>
                <c:pt idx="4">
                  <c:v>0.7142857142857143</c:v>
                </c:pt>
                <c:pt idx="5">
                  <c:v>0.76470588235294124</c:v>
                </c:pt>
                <c:pt idx="6">
                  <c:v>0.75</c:v>
                </c:pt>
                <c:pt idx="7">
                  <c:v>0.80645161290322576</c:v>
                </c:pt>
                <c:pt idx="8">
                  <c:v>0.82758620689655171</c:v>
                </c:pt>
                <c:pt idx="9">
                  <c:v>0.80645161290322576</c:v>
                </c:pt>
                <c:pt idx="10">
                  <c:v>0.83333333333333326</c:v>
                </c:pt>
                <c:pt idx="11">
                  <c:v>0.8125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8DD-4F58-8F66-07BED048EDC8}"/>
            </c:ext>
          </c:extLst>
        </c:ser>
        <c:ser>
          <c:idx val="3"/>
          <c:order val="3"/>
          <c:tx>
            <c:v>מסמיך אפר</c:v>
          </c:tx>
          <c:invertIfNegative val="0"/>
          <c:cat>
            <c:strRef>
              <c:f>'טיפול וסילוק בוצה'!$A$5:$A$16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'טיפול וסילוק בוצה'!$E$5:$E$16</c:f>
              <c:numCache>
                <c:formatCode>#,##0.0</c:formatCode>
                <c:ptCount val="12"/>
                <c:pt idx="0">
                  <c:v>0.59999999999999964</c:v>
                </c:pt>
                <c:pt idx="1">
                  <c:v>0.39999999999999991</c:v>
                </c:pt>
                <c:pt idx="2">
                  <c:v>0.60000000000000009</c:v>
                </c:pt>
                <c:pt idx="3">
                  <c:v>0.5</c:v>
                </c:pt>
                <c:pt idx="4">
                  <c:v>0.60000000000000009</c:v>
                </c:pt>
                <c:pt idx="5">
                  <c:v>0.39999999999999991</c:v>
                </c:pt>
                <c:pt idx="6">
                  <c:v>0.5</c:v>
                </c:pt>
                <c:pt idx="7">
                  <c:v>0.60000000000000009</c:v>
                </c:pt>
                <c:pt idx="8">
                  <c:v>0.5</c:v>
                </c:pt>
                <c:pt idx="9">
                  <c:v>0.60000000000000009</c:v>
                </c:pt>
                <c:pt idx="10">
                  <c:v>0.30000000000000004</c:v>
                </c:pt>
                <c:pt idx="11">
                  <c:v>0.60000000000000009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8DD-4F58-8F66-07BED048ED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05691216"/>
        <c:axId val="1"/>
        <c:axId val="0"/>
      </c:bar3DChart>
      <c:catAx>
        <c:axId val="605691216"/>
        <c:scaling>
          <c:orientation val="maxMin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r"/>
        <c:majorGridlines/>
        <c:numFmt formatCode="#,##0.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605691216"/>
        <c:crosses val="min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4583784957914744"/>
          <c:y val="0.89600938180599765"/>
          <c:w val="0.70002172142275321"/>
          <c:h val="7.3288285772789008E-2"/>
        </c:manualLayout>
      </c:layout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he-IL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he-IL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he-IL"/>
              <a:t>מעכל</a:t>
            </a:r>
          </a:p>
        </c:rich>
      </c:tx>
      <c:overlay val="0"/>
    </c:title>
    <c:autoTitleDeleted val="0"/>
    <c:view3D>
      <c:rotX val="15"/>
      <c:rotY val="340"/>
      <c:depthPercent val="10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v>מעכל TS</c:v>
          </c:tx>
          <c:invertIfNegative val="0"/>
          <c:cat>
            <c:strRef>
              <c:f>'טיפול וסילוק בוצה'!$A$5:$A$16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'טיפול וסילוק בוצה'!$F$5:$F$16</c:f>
              <c:numCache>
                <c:formatCode>#,##0.0</c:formatCode>
                <c:ptCount val="12"/>
                <c:pt idx="0">
                  <c:v>2.1</c:v>
                </c:pt>
                <c:pt idx="1">
                  <c:v>2</c:v>
                </c:pt>
                <c:pt idx="2">
                  <c:v>2</c:v>
                </c:pt>
                <c:pt idx="3">
                  <c:v>2.5</c:v>
                </c:pt>
                <c:pt idx="4">
                  <c:v>2.2999999999999998</c:v>
                </c:pt>
                <c:pt idx="5">
                  <c:v>2.4</c:v>
                </c:pt>
                <c:pt idx="6">
                  <c:v>2</c:v>
                </c:pt>
                <c:pt idx="7">
                  <c:v>1.6</c:v>
                </c:pt>
                <c:pt idx="8">
                  <c:v>2.2999999999999998</c:v>
                </c:pt>
                <c:pt idx="9">
                  <c:v>1.8</c:v>
                </c:pt>
                <c:pt idx="10">
                  <c:v>2</c:v>
                </c:pt>
                <c:pt idx="11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1AB-4805-8BD0-78BC11B262A8}"/>
            </c:ext>
          </c:extLst>
        </c:ser>
        <c:ser>
          <c:idx val="1"/>
          <c:order val="1"/>
          <c:tx>
            <c:v>מעכל VS</c:v>
          </c:tx>
          <c:invertIfNegative val="0"/>
          <c:cat>
            <c:strRef>
              <c:f>'טיפול וסילוק בוצה'!$A$5:$A$16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'טיפול וסילוק בוצה'!$G$5:$G$16</c:f>
              <c:numCache>
                <c:formatCode>#,##0.0</c:formatCode>
                <c:ptCount val="12"/>
                <c:pt idx="0">
                  <c:v>1.6</c:v>
                </c:pt>
                <c:pt idx="1">
                  <c:v>1.5</c:v>
                </c:pt>
                <c:pt idx="2">
                  <c:v>1.4</c:v>
                </c:pt>
                <c:pt idx="3">
                  <c:v>2</c:v>
                </c:pt>
                <c:pt idx="4">
                  <c:v>1.8</c:v>
                </c:pt>
                <c:pt idx="5">
                  <c:v>2</c:v>
                </c:pt>
                <c:pt idx="6">
                  <c:v>1.7</c:v>
                </c:pt>
                <c:pt idx="7">
                  <c:v>1.2</c:v>
                </c:pt>
                <c:pt idx="8">
                  <c:v>1.6</c:v>
                </c:pt>
                <c:pt idx="9">
                  <c:v>1.3</c:v>
                </c:pt>
                <c:pt idx="10">
                  <c:v>1.5</c:v>
                </c:pt>
                <c:pt idx="11">
                  <c:v>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1AB-4805-8BD0-78BC11B262A8}"/>
            </c:ext>
          </c:extLst>
        </c:ser>
        <c:ser>
          <c:idx val="2"/>
          <c:order val="2"/>
          <c:tx>
            <c:v>מעכל יחס נדיף</c:v>
          </c:tx>
          <c:invertIfNegative val="0"/>
          <c:cat>
            <c:strRef>
              <c:f>'טיפול וסילוק בוצה'!$A$5:$A$16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'טיפול וסילוק בוצה'!$H$5:$H$16</c:f>
              <c:numCache>
                <c:formatCode>#,##0.00</c:formatCode>
                <c:ptCount val="12"/>
                <c:pt idx="0">
                  <c:v>0.76190476190476186</c:v>
                </c:pt>
                <c:pt idx="1">
                  <c:v>0.75</c:v>
                </c:pt>
                <c:pt idx="2">
                  <c:v>0.7</c:v>
                </c:pt>
                <c:pt idx="3">
                  <c:v>0.8</c:v>
                </c:pt>
                <c:pt idx="4">
                  <c:v>0.78260869565217395</c:v>
                </c:pt>
                <c:pt idx="5">
                  <c:v>0.83333333333333337</c:v>
                </c:pt>
                <c:pt idx="6">
                  <c:v>0.85</c:v>
                </c:pt>
                <c:pt idx="7">
                  <c:v>0.74999999999999989</c:v>
                </c:pt>
                <c:pt idx="8">
                  <c:v>0.69565217391304357</c:v>
                </c:pt>
                <c:pt idx="9">
                  <c:v>0.72222222222222221</c:v>
                </c:pt>
                <c:pt idx="10">
                  <c:v>0.75</c:v>
                </c:pt>
                <c:pt idx="11">
                  <c:v>0.7727272727272726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1AB-4805-8BD0-78BC11B262A8}"/>
            </c:ext>
          </c:extLst>
        </c:ser>
        <c:ser>
          <c:idx val="3"/>
          <c:order val="3"/>
          <c:tx>
            <c:v>מעכל אפר</c:v>
          </c:tx>
          <c:invertIfNegative val="0"/>
          <c:cat>
            <c:strRef>
              <c:f>'טיפול וסילוק בוצה'!$A$5:$A$16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'טיפול וסילוק בוצה'!$I$5:$I$16</c:f>
              <c:numCache>
                <c:formatCode>#,##0.0</c:formatCode>
                <c:ptCount val="12"/>
                <c:pt idx="0">
                  <c:v>0.5</c:v>
                </c:pt>
                <c:pt idx="1">
                  <c:v>0.5</c:v>
                </c:pt>
                <c:pt idx="2">
                  <c:v>0.60000000000000009</c:v>
                </c:pt>
                <c:pt idx="3">
                  <c:v>0.5</c:v>
                </c:pt>
                <c:pt idx="4">
                  <c:v>0.49999999999999978</c:v>
                </c:pt>
                <c:pt idx="5">
                  <c:v>0.39999999999999991</c:v>
                </c:pt>
                <c:pt idx="6">
                  <c:v>0.30000000000000004</c:v>
                </c:pt>
                <c:pt idx="7">
                  <c:v>0.40000000000000013</c:v>
                </c:pt>
                <c:pt idx="8">
                  <c:v>0.69999999999999973</c:v>
                </c:pt>
                <c:pt idx="9">
                  <c:v>0.5</c:v>
                </c:pt>
                <c:pt idx="10">
                  <c:v>0.5</c:v>
                </c:pt>
                <c:pt idx="11">
                  <c:v>0.50000000000000022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1AB-4805-8BD0-78BC11B262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05693216"/>
        <c:axId val="1"/>
        <c:axId val="0"/>
      </c:bar3DChart>
      <c:catAx>
        <c:axId val="605693216"/>
        <c:scaling>
          <c:orientation val="maxMin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r"/>
        <c:majorGridlines/>
        <c:numFmt formatCode="#,##0.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605693216"/>
        <c:crosses val="min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4590146775459714"/>
          <c:y val="0.88454543575753819"/>
          <c:w val="0.70215072436187165"/>
          <c:h val="8.1367722735445458E-2"/>
        </c:manualLayout>
      </c:layout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he-IL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he-IL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he-IL"/>
              <a:t>בוצה לאחר צינטריפוגה</a:t>
            </a:r>
          </a:p>
        </c:rich>
      </c:tx>
      <c:overlay val="0"/>
    </c:title>
    <c:autoTitleDeleted val="0"/>
    <c:view3D>
      <c:rotX val="15"/>
      <c:rotY val="340"/>
      <c:depthPercent val="10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v>בוצה יבשה TS</c:v>
          </c:tx>
          <c:invertIfNegative val="0"/>
          <c:cat>
            <c:strRef>
              <c:f>'טיפול וסילוק בוצה'!$A$5:$A$16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'טיפול וסילוק בוצה'!$J$5:$J$16</c:f>
              <c:numCache>
                <c:formatCode>#,##0.0</c:formatCode>
                <c:ptCount val="12"/>
                <c:pt idx="0">
                  <c:v>16.7</c:v>
                </c:pt>
                <c:pt idx="1">
                  <c:v>19.100000000000001</c:v>
                </c:pt>
                <c:pt idx="2">
                  <c:v>19.2</c:v>
                </c:pt>
                <c:pt idx="3">
                  <c:v>18.899999999999999</c:v>
                </c:pt>
                <c:pt idx="4">
                  <c:v>19.899999999999999</c:v>
                </c:pt>
                <c:pt idx="5">
                  <c:v>20.399999999999999</c:v>
                </c:pt>
                <c:pt idx="6">
                  <c:v>20.6</c:v>
                </c:pt>
                <c:pt idx="7">
                  <c:v>20.5</c:v>
                </c:pt>
                <c:pt idx="8">
                  <c:v>20.5</c:v>
                </c:pt>
                <c:pt idx="9">
                  <c:v>21</c:v>
                </c:pt>
                <c:pt idx="10">
                  <c:v>20.3</c:v>
                </c:pt>
                <c:pt idx="11">
                  <c:v>21.1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5F-4238-8C15-4A1656B96223}"/>
            </c:ext>
          </c:extLst>
        </c:ser>
        <c:ser>
          <c:idx val="1"/>
          <c:order val="1"/>
          <c:tx>
            <c:v>בוצה יבשה VS</c:v>
          </c:tx>
          <c:invertIfNegative val="0"/>
          <c:cat>
            <c:strRef>
              <c:f>'טיפול וסילוק בוצה'!$A$5:$A$16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'טיפול וסילוק בוצה'!$K$5:$K$16</c:f>
              <c:numCache>
                <c:formatCode>#,##0.0</c:formatCode>
                <c:ptCount val="12"/>
                <c:pt idx="0">
                  <c:v>16.399999999999999</c:v>
                </c:pt>
                <c:pt idx="1">
                  <c:v>15.2</c:v>
                </c:pt>
                <c:pt idx="2">
                  <c:v>15.5</c:v>
                </c:pt>
                <c:pt idx="3">
                  <c:v>15.4</c:v>
                </c:pt>
                <c:pt idx="4">
                  <c:v>16.399999999999999</c:v>
                </c:pt>
                <c:pt idx="5">
                  <c:v>16.399999999999999</c:v>
                </c:pt>
                <c:pt idx="6">
                  <c:v>16.8</c:v>
                </c:pt>
                <c:pt idx="7">
                  <c:v>16.8</c:v>
                </c:pt>
                <c:pt idx="8">
                  <c:v>16.7</c:v>
                </c:pt>
                <c:pt idx="9">
                  <c:v>16.899999999999999</c:v>
                </c:pt>
                <c:pt idx="10">
                  <c:v>15.9</c:v>
                </c:pt>
                <c:pt idx="11">
                  <c:v>17.399999999999999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5F-4238-8C15-4A1656B96223}"/>
            </c:ext>
          </c:extLst>
        </c:ser>
        <c:ser>
          <c:idx val="2"/>
          <c:order val="2"/>
          <c:tx>
            <c:v>בוצה יבשה אפר</c:v>
          </c:tx>
          <c:invertIfNegative val="0"/>
          <c:cat>
            <c:strRef>
              <c:f>'טיפול וסילוק בוצה'!$A$5:$A$16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'טיפול וסילוק בוצה'!$L$5:$L$16</c:f>
              <c:numCache>
                <c:formatCode>#,##0.0</c:formatCode>
                <c:ptCount val="12"/>
                <c:pt idx="0">
                  <c:v>0.30000000000000071</c:v>
                </c:pt>
                <c:pt idx="1">
                  <c:v>3.9000000000000021</c:v>
                </c:pt>
                <c:pt idx="2">
                  <c:v>3.6999999999999993</c:v>
                </c:pt>
                <c:pt idx="3">
                  <c:v>3.4999999999999982</c:v>
                </c:pt>
                <c:pt idx="4">
                  <c:v>3.5</c:v>
                </c:pt>
                <c:pt idx="5">
                  <c:v>4</c:v>
                </c:pt>
                <c:pt idx="6">
                  <c:v>3.8000000000000007</c:v>
                </c:pt>
                <c:pt idx="7">
                  <c:v>3.6999999999999993</c:v>
                </c:pt>
                <c:pt idx="8">
                  <c:v>3.8000000000000007</c:v>
                </c:pt>
                <c:pt idx="9">
                  <c:v>4.1000000000000014</c:v>
                </c:pt>
                <c:pt idx="10">
                  <c:v>4.4000000000000004</c:v>
                </c:pt>
                <c:pt idx="11">
                  <c:v>3.7000000000000028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25F-4238-8C15-4A1656B962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05693616"/>
        <c:axId val="1"/>
        <c:axId val="0"/>
      </c:bar3DChart>
      <c:catAx>
        <c:axId val="605693616"/>
        <c:scaling>
          <c:orientation val="maxMin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r"/>
        <c:majorGridlines/>
        <c:numFmt formatCode="#,##0.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605693616"/>
        <c:crosses val="min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7917219657887593"/>
          <c:y val="0.89600938180599765"/>
          <c:w val="0.63613076296497417"/>
          <c:h val="7.3288285772789008E-2"/>
        </c:manualLayout>
      </c:layout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he-IL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he-IL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he-IL"/>
              <a:t>מוצקים מרחפים </a:t>
            </a:r>
          </a:p>
        </c:rich>
      </c:tx>
      <c:overlay val="0"/>
    </c:title>
    <c:autoTitleDeleted val="0"/>
    <c:view3D>
      <c:rotX val="15"/>
      <c:rotY val="340"/>
      <c:depthPercent val="10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2290944881889761"/>
          <c:y val="0.16112277631962657"/>
          <c:w val="0.77765769903762061"/>
          <c:h val="0.55720508894721443"/>
        </c:manualLayout>
      </c:layout>
      <c:bar3DChart>
        <c:barDir val="col"/>
        <c:grouping val="standard"/>
        <c:varyColors val="0"/>
        <c:ser>
          <c:idx val="1"/>
          <c:order val="0"/>
          <c:tx>
            <c:v>מוצקים מרחפים קולחין</c:v>
          </c:tx>
          <c:invertIfNegative val="0"/>
          <c:cat>
            <c:strRef>
              <c:f>שפכים!$A$5:$A$16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'מוצא מהמטש-קולחין '!$E$5:$E$16</c:f>
              <c:numCache>
                <c:formatCode>0</c:formatCode>
                <c:ptCount val="12"/>
                <c:pt idx="0">
                  <c:v>7</c:v>
                </c:pt>
                <c:pt idx="1">
                  <c:v>9</c:v>
                </c:pt>
                <c:pt idx="2">
                  <c:v>10</c:v>
                </c:pt>
                <c:pt idx="3">
                  <c:v>9</c:v>
                </c:pt>
                <c:pt idx="4">
                  <c:v>6</c:v>
                </c:pt>
                <c:pt idx="5">
                  <c:v>4</c:v>
                </c:pt>
                <c:pt idx="6">
                  <c:v>4</c:v>
                </c:pt>
                <c:pt idx="7">
                  <c:v>5</c:v>
                </c:pt>
                <c:pt idx="8">
                  <c:v>3</c:v>
                </c:pt>
                <c:pt idx="9">
                  <c:v>5</c:v>
                </c:pt>
                <c:pt idx="10">
                  <c:v>16</c:v>
                </c:pt>
                <c:pt idx="11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C8-4B40-AB1F-E6A84D53ED00}"/>
            </c:ext>
          </c:extLst>
        </c:ser>
        <c:ser>
          <c:idx val="0"/>
          <c:order val="1"/>
          <c:tx>
            <c:v>מוצקים מרפים שפכים</c:v>
          </c:tx>
          <c:invertIfNegative val="0"/>
          <c:cat>
            <c:strRef>
              <c:f>שפכים!$A$5:$A$16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שפכים!$D$5:$D$16</c:f>
              <c:numCache>
                <c:formatCode>0</c:formatCode>
                <c:ptCount val="12"/>
                <c:pt idx="0">
                  <c:v>320</c:v>
                </c:pt>
                <c:pt idx="1">
                  <c:v>215</c:v>
                </c:pt>
                <c:pt idx="2">
                  <c:v>268</c:v>
                </c:pt>
                <c:pt idx="3">
                  <c:v>368</c:v>
                </c:pt>
                <c:pt idx="4">
                  <c:v>420</c:v>
                </c:pt>
                <c:pt idx="5">
                  <c:v>317</c:v>
                </c:pt>
                <c:pt idx="6">
                  <c:v>497</c:v>
                </c:pt>
                <c:pt idx="7">
                  <c:v>271</c:v>
                </c:pt>
                <c:pt idx="8">
                  <c:v>1432</c:v>
                </c:pt>
                <c:pt idx="9">
                  <c:v>3304</c:v>
                </c:pt>
                <c:pt idx="10">
                  <c:v>922</c:v>
                </c:pt>
                <c:pt idx="11">
                  <c:v>1613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1C8-4B40-AB1F-E6A84D53ED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530694336"/>
        <c:axId val="1"/>
        <c:axId val="2"/>
      </c:bar3DChart>
      <c:catAx>
        <c:axId val="530694336"/>
        <c:scaling>
          <c:orientation val="maxMin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r"/>
        <c:majorGridlines/>
        <c:minorGridlines/>
        <c:numFmt formatCode="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530694336"/>
        <c:crosses val="min"/>
        <c:crossBetween val="between"/>
      </c:valAx>
      <c:serAx>
        <c:axId val="2"/>
        <c:scaling>
          <c:orientation val="minMax"/>
        </c:scaling>
        <c:delete val="1"/>
        <c:axPos val="b"/>
        <c:majorTickMark val="out"/>
        <c:minorTickMark val="none"/>
        <c:tickLblPos val="nextTo"/>
        <c:crossAx val="1"/>
        <c:crosses val="autoZero"/>
      </c:ser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6925998833479147"/>
          <c:y val="0.85624157274458346"/>
          <c:w val="0.6521942743268202"/>
          <c:h val="0.10131079203334881"/>
        </c:manualLayout>
      </c:layout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he-IL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he-IL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he-IL"/>
              <a:t>צח"כ</a:t>
            </a:r>
          </a:p>
        </c:rich>
      </c:tx>
      <c:overlay val="0"/>
    </c:title>
    <c:autoTitleDeleted val="0"/>
    <c:view3D>
      <c:rotX val="15"/>
      <c:rotY val="340"/>
      <c:depthPercent val="10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2290944881889761"/>
          <c:y val="0.16112277631962649"/>
          <c:w val="0.77765769903762061"/>
          <c:h val="0.55720508894721421"/>
        </c:manualLayout>
      </c:layout>
      <c:bar3DChart>
        <c:barDir val="col"/>
        <c:grouping val="standard"/>
        <c:varyColors val="0"/>
        <c:ser>
          <c:idx val="1"/>
          <c:order val="0"/>
          <c:tx>
            <c:v>צח"כ קולחין</c:v>
          </c:tx>
          <c:invertIfNegative val="0"/>
          <c:cat>
            <c:strRef>
              <c:f>שפכים!$A$5:$A$16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'מוצא מהמטש-קולחין '!$D$5:$D$16</c:f>
              <c:numCache>
                <c:formatCode>0</c:formatCode>
                <c:ptCount val="12"/>
                <c:pt idx="0">
                  <c:v>47</c:v>
                </c:pt>
                <c:pt idx="1">
                  <c:v>50</c:v>
                </c:pt>
                <c:pt idx="2">
                  <c:v>52</c:v>
                </c:pt>
                <c:pt idx="3">
                  <c:v>46</c:v>
                </c:pt>
                <c:pt idx="4">
                  <c:v>43</c:v>
                </c:pt>
                <c:pt idx="5">
                  <c:v>41</c:v>
                </c:pt>
                <c:pt idx="6">
                  <c:v>46</c:v>
                </c:pt>
                <c:pt idx="7">
                  <c:v>49</c:v>
                </c:pt>
                <c:pt idx="8">
                  <c:v>36</c:v>
                </c:pt>
                <c:pt idx="9">
                  <c:v>37</c:v>
                </c:pt>
                <c:pt idx="10">
                  <c:v>53</c:v>
                </c:pt>
                <c:pt idx="11">
                  <c:v>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53-44FA-BFD8-B70B4F7E1E8A}"/>
            </c:ext>
          </c:extLst>
        </c:ser>
        <c:ser>
          <c:idx val="0"/>
          <c:order val="1"/>
          <c:tx>
            <c:v>צח"כ שפכים</c:v>
          </c:tx>
          <c:invertIfNegative val="0"/>
          <c:cat>
            <c:strRef>
              <c:f>שפכים!$A$5:$A$16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שפכים!$C$5:$C$16</c:f>
              <c:numCache>
                <c:formatCode>0</c:formatCode>
                <c:ptCount val="12"/>
                <c:pt idx="0">
                  <c:v>920</c:v>
                </c:pt>
                <c:pt idx="1">
                  <c:v>803</c:v>
                </c:pt>
                <c:pt idx="2">
                  <c:v>810</c:v>
                </c:pt>
                <c:pt idx="3">
                  <c:v>837</c:v>
                </c:pt>
                <c:pt idx="4">
                  <c:v>1256</c:v>
                </c:pt>
                <c:pt idx="5">
                  <c:v>1071</c:v>
                </c:pt>
                <c:pt idx="6">
                  <c:v>1058</c:v>
                </c:pt>
                <c:pt idx="7">
                  <c:v>741</c:v>
                </c:pt>
                <c:pt idx="8">
                  <c:v>2150</c:v>
                </c:pt>
                <c:pt idx="9">
                  <c:v>5361</c:v>
                </c:pt>
                <c:pt idx="10">
                  <c:v>1574</c:v>
                </c:pt>
                <c:pt idx="11">
                  <c:v>2760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F53-44FA-BFD8-B70B4F7E1E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530691936"/>
        <c:axId val="1"/>
        <c:axId val="2"/>
      </c:bar3DChart>
      <c:catAx>
        <c:axId val="530691936"/>
        <c:scaling>
          <c:orientation val="maxMin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r"/>
        <c:majorGridlines/>
        <c:minorGridlines/>
        <c:numFmt formatCode="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530691936"/>
        <c:crosses val="min"/>
        <c:crossBetween val="between"/>
      </c:valAx>
      <c:serAx>
        <c:axId val="2"/>
        <c:scaling>
          <c:orientation val="minMax"/>
        </c:scaling>
        <c:delete val="1"/>
        <c:axPos val="b"/>
        <c:majorTickMark val="out"/>
        <c:minorTickMark val="none"/>
        <c:tickLblPos val="nextTo"/>
        <c:crossAx val="1"/>
        <c:crosses val="autoZero"/>
      </c:ser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0638586328177292"/>
          <c:y val="0.85624157274458346"/>
          <c:w val="0.38570385425160342"/>
          <c:h val="0.10131079203334881"/>
        </c:manualLayout>
      </c:layout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he-IL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he-IL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he-IL"/>
              <a:t>חנקן קיילדל</a:t>
            </a:r>
          </a:p>
        </c:rich>
      </c:tx>
      <c:overlay val="0"/>
    </c:title>
    <c:autoTitleDeleted val="0"/>
    <c:view3D>
      <c:rotX val="15"/>
      <c:rotY val="340"/>
      <c:depthPercent val="10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2290944881889761"/>
          <c:y val="0.16112277631962638"/>
          <c:w val="0.77765769903762061"/>
          <c:h val="0.55720508894721399"/>
        </c:manualLayout>
      </c:layout>
      <c:bar3DChart>
        <c:barDir val="col"/>
        <c:grouping val="standard"/>
        <c:varyColors val="0"/>
        <c:ser>
          <c:idx val="1"/>
          <c:order val="0"/>
          <c:tx>
            <c:v>חנקן קיילדל קולחין</c:v>
          </c:tx>
          <c:invertIfNegative val="0"/>
          <c:cat>
            <c:strRef>
              <c:f>שפכים!$A$5:$A$16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'מוצא מהמטש-קולחין '!$G$5:$G$16</c:f>
              <c:numCache>
                <c:formatCode>0</c:formatCode>
                <c:ptCount val="12"/>
                <c:pt idx="0">
                  <c:v>8</c:v>
                </c:pt>
                <c:pt idx="1">
                  <c:v>14</c:v>
                </c:pt>
                <c:pt idx="2">
                  <c:v>11</c:v>
                </c:pt>
                <c:pt idx="3">
                  <c:v>15</c:v>
                </c:pt>
                <c:pt idx="4">
                  <c:v>14</c:v>
                </c:pt>
                <c:pt idx="5">
                  <c:v>14</c:v>
                </c:pt>
                <c:pt idx="6">
                  <c:v>8</c:v>
                </c:pt>
                <c:pt idx="7">
                  <c:v>16</c:v>
                </c:pt>
                <c:pt idx="8">
                  <c:v>15</c:v>
                </c:pt>
                <c:pt idx="9">
                  <c:v>12</c:v>
                </c:pt>
                <c:pt idx="10">
                  <c:v>11</c:v>
                </c:pt>
                <c:pt idx="11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67-4A12-A9D9-6E5C1113B8F5}"/>
            </c:ext>
          </c:extLst>
        </c:ser>
        <c:ser>
          <c:idx val="0"/>
          <c:order val="1"/>
          <c:tx>
            <c:v>חנקן קיילדל שפכים</c:v>
          </c:tx>
          <c:invertIfNegative val="0"/>
          <c:cat>
            <c:strRef>
              <c:f>שפכים!$A$5:$A$16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שפכים!$E$5:$E$16</c:f>
              <c:numCache>
                <c:formatCode>0</c:formatCode>
                <c:ptCount val="12"/>
                <c:pt idx="0">
                  <c:v>89</c:v>
                </c:pt>
                <c:pt idx="1">
                  <c:v>80</c:v>
                </c:pt>
                <c:pt idx="2">
                  <c:v>92</c:v>
                </c:pt>
                <c:pt idx="3">
                  <c:v>89</c:v>
                </c:pt>
                <c:pt idx="4">
                  <c:v>78</c:v>
                </c:pt>
                <c:pt idx="5">
                  <c:v>80</c:v>
                </c:pt>
                <c:pt idx="6">
                  <c:v>66</c:v>
                </c:pt>
                <c:pt idx="7">
                  <c:v>73</c:v>
                </c:pt>
                <c:pt idx="8">
                  <c:v>96</c:v>
                </c:pt>
                <c:pt idx="9">
                  <c:v>119</c:v>
                </c:pt>
                <c:pt idx="10">
                  <c:v>71</c:v>
                </c:pt>
                <c:pt idx="11">
                  <c:v>105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367-4A12-A9D9-6E5C1113B8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527312368"/>
        <c:axId val="1"/>
        <c:axId val="2"/>
      </c:bar3DChart>
      <c:catAx>
        <c:axId val="527312368"/>
        <c:scaling>
          <c:orientation val="maxMin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r"/>
        <c:majorGridlines/>
        <c:minorGridlines/>
        <c:numFmt formatCode="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527312368"/>
        <c:crosses val="min"/>
        <c:crossBetween val="between"/>
      </c:valAx>
      <c:serAx>
        <c:axId val="2"/>
        <c:scaling>
          <c:orientation val="minMax"/>
        </c:scaling>
        <c:delete val="1"/>
        <c:axPos val="b"/>
        <c:majorTickMark val="out"/>
        <c:minorTickMark val="none"/>
        <c:tickLblPos val="nextTo"/>
        <c:crossAx val="1"/>
        <c:crosses val="autoZero"/>
      </c:ser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21584524156702634"/>
          <c:y val="0.85624157274458346"/>
          <c:w val="0.56523500534655391"/>
          <c:h val="0.10131079203334881"/>
        </c:manualLayout>
      </c:layout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he-IL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he-IL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he-IL"/>
              <a:t>חנקן אמוניקאלי</a:t>
            </a:r>
          </a:p>
        </c:rich>
      </c:tx>
      <c:overlay val="0"/>
    </c:title>
    <c:autoTitleDeleted val="0"/>
    <c:view3D>
      <c:rotX val="15"/>
      <c:rotY val="340"/>
      <c:depthPercent val="10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2290944881889761"/>
          <c:y val="0.16112277631962632"/>
          <c:w val="0.77765769903762061"/>
          <c:h val="0.55720508894721377"/>
        </c:manualLayout>
      </c:layout>
      <c:bar3DChart>
        <c:barDir val="col"/>
        <c:grouping val="standard"/>
        <c:varyColors val="0"/>
        <c:ser>
          <c:idx val="1"/>
          <c:order val="0"/>
          <c:tx>
            <c:v>חנקן אמוניקאלי קולחין</c:v>
          </c:tx>
          <c:invertIfNegative val="0"/>
          <c:cat>
            <c:strRef>
              <c:f>שפכים!$A$5:$A$16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'מוצא מהמטש-קולחין '!$H$5:$H$16</c:f>
              <c:numCache>
                <c:formatCode>0</c:formatCode>
                <c:ptCount val="12"/>
                <c:pt idx="0">
                  <c:v>5</c:v>
                </c:pt>
                <c:pt idx="1">
                  <c:v>10</c:v>
                </c:pt>
                <c:pt idx="2">
                  <c:v>7</c:v>
                </c:pt>
                <c:pt idx="3">
                  <c:v>12</c:v>
                </c:pt>
                <c:pt idx="4">
                  <c:v>10</c:v>
                </c:pt>
                <c:pt idx="5">
                  <c:v>11</c:v>
                </c:pt>
                <c:pt idx="6">
                  <c:v>7</c:v>
                </c:pt>
                <c:pt idx="7">
                  <c:v>7</c:v>
                </c:pt>
                <c:pt idx="8">
                  <c:v>10</c:v>
                </c:pt>
                <c:pt idx="9">
                  <c:v>10</c:v>
                </c:pt>
                <c:pt idx="10">
                  <c:v>8</c:v>
                </c:pt>
                <c:pt idx="11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38-43DF-8BB9-5FB208DFEF2A}"/>
            </c:ext>
          </c:extLst>
        </c:ser>
        <c:ser>
          <c:idx val="0"/>
          <c:order val="1"/>
          <c:tx>
            <c:v>חנקן אמוניקאלי שפכים</c:v>
          </c:tx>
          <c:invertIfNegative val="0"/>
          <c:cat>
            <c:strRef>
              <c:f>שפכים!$A$5:$A$16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שפכים!$F$5:$F$16</c:f>
              <c:numCache>
                <c:formatCode>0</c:formatCode>
                <c:ptCount val="12"/>
                <c:pt idx="0">
                  <c:v>57</c:v>
                </c:pt>
                <c:pt idx="1">
                  <c:v>61</c:v>
                </c:pt>
                <c:pt idx="2">
                  <c:v>79</c:v>
                </c:pt>
                <c:pt idx="3">
                  <c:v>71</c:v>
                </c:pt>
                <c:pt idx="4">
                  <c:v>47</c:v>
                </c:pt>
                <c:pt idx="5">
                  <c:v>49</c:v>
                </c:pt>
                <c:pt idx="6">
                  <c:v>56</c:v>
                </c:pt>
                <c:pt idx="7">
                  <c:v>61</c:v>
                </c:pt>
                <c:pt idx="8">
                  <c:v>74</c:v>
                </c:pt>
                <c:pt idx="9">
                  <c:v>47</c:v>
                </c:pt>
                <c:pt idx="10">
                  <c:v>47</c:v>
                </c:pt>
                <c:pt idx="11">
                  <c:v>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38-43DF-8BB9-5FB208DFEF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527312768"/>
        <c:axId val="1"/>
        <c:axId val="2"/>
      </c:bar3DChart>
      <c:catAx>
        <c:axId val="527312768"/>
        <c:scaling>
          <c:orientation val="maxMin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r"/>
        <c:majorGridlines/>
        <c:minorGridlines/>
        <c:numFmt formatCode="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527312768"/>
        <c:crosses val="min"/>
        <c:crossBetween val="between"/>
      </c:valAx>
      <c:serAx>
        <c:axId val="2"/>
        <c:scaling>
          <c:orientation val="minMax"/>
        </c:scaling>
        <c:delete val="1"/>
        <c:axPos val="b"/>
        <c:majorTickMark val="out"/>
        <c:minorTickMark val="none"/>
        <c:tickLblPos val="nextTo"/>
        <c:crossAx val="1"/>
        <c:crosses val="autoZero"/>
      </c:ser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6615436959268981"/>
          <c:y val="0.85624157274458346"/>
          <c:w val="0.65840575483620112"/>
          <c:h val="0.10131079203334881"/>
        </c:manualLayout>
      </c:layout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he-IL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he-IL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he-IL"/>
              <a:t>זרחן כללי</a:t>
            </a:r>
          </a:p>
        </c:rich>
      </c:tx>
      <c:overlay val="0"/>
    </c:title>
    <c:autoTitleDeleted val="0"/>
    <c:view3D>
      <c:rotX val="15"/>
      <c:rotY val="340"/>
      <c:depthPercent val="10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2290944881889761"/>
          <c:y val="0.16112277631962624"/>
          <c:w val="0.77765769903762061"/>
          <c:h val="0.55720508894721354"/>
        </c:manualLayout>
      </c:layout>
      <c:bar3DChart>
        <c:barDir val="col"/>
        <c:grouping val="standard"/>
        <c:varyColors val="0"/>
        <c:ser>
          <c:idx val="1"/>
          <c:order val="0"/>
          <c:tx>
            <c:v>זרחן כללי קולחין</c:v>
          </c:tx>
          <c:invertIfNegative val="0"/>
          <c:cat>
            <c:strRef>
              <c:f>שפכים!$A$5:$A$16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'מוצא מהמטש-קולחין '!$M$5:$M$16</c:f>
              <c:numCache>
                <c:formatCode>0</c:formatCode>
                <c:ptCount val="12"/>
                <c:pt idx="0">
                  <c:v>2</c:v>
                </c:pt>
                <c:pt idx="1">
                  <c:v>3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6</c:v>
                </c:pt>
                <c:pt idx="6">
                  <c:v>6</c:v>
                </c:pt>
                <c:pt idx="7">
                  <c:v>3</c:v>
                </c:pt>
                <c:pt idx="8">
                  <c:v>2</c:v>
                </c:pt>
                <c:pt idx="9">
                  <c:v>1</c:v>
                </c:pt>
                <c:pt idx="10">
                  <c:v>12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A17-4BAF-8D1D-A84FEF0D7C1A}"/>
            </c:ext>
          </c:extLst>
        </c:ser>
        <c:ser>
          <c:idx val="0"/>
          <c:order val="1"/>
          <c:tx>
            <c:v>זרחן כללי שפכים</c:v>
          </c:tx>
          <c:invertIfNegative val="0"/>
          <c:cat>
            <c:strRef>
              <c:f>שפכים!$A$5:$A$16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שפכים!$J$5:$J$16</c:f>
              <c:numCache>
                <c:formatCode>0</c:formatCode>
                <c:ptCount val="12"/>
                <c:pt idx="0">
                  <c:v>9</c:v>
                </c:pt>
                <c:pt idx="1">
                  <c:v>11</c:v>
                </c:pt>
                <c:pt idx="2">
                  <c:v>11</c:v>
                </c:pt>
                <c:pt idx="3">
                  <c:v>9</c:v>
                </c:pt>
                <c:pt idx="4">
                  <c:v>6</c:v>
                </c:pt>
                <c:pt idx="5">
                  <c:v>12</c:v>
                </c:pt>
                <c:pt idx="6">
                  <c:v>28</c:v>
                </c:pt>
                <c:pt idx="7">
                  <c:v>8</c:v>
                </c:pt>
                <c:pt idx="8" formatCode=";;;">
                  <c:v>0</c:v>
                </c:pt>
                <c:pt idx="9" formatCode=";;;">
                  <c:v>0</c:v>
                </c:pt>
                <c:pt idx="10">
                  <c:v>7</c:v>
                </c:pt>
                <c:pt idx="11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A17-4BAF-8D1D-A84FEF0D7C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05691616"/>
        <c:axId val="1"/>
        <c:axId val="2"/>
      </c:bar3DChart>
      <c:catAx>
        <c:axId val="605691616"/>
        <c:scaling>
          <c:orientation val="maxMin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r"/>
        <c:majorGridlines/>
        <c:minorGridlines/>
        <c:numFmt formatCode="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605691616"/>
        <c:crosses val="min"/>
        <c:crossBetween val="between"/>
      </c:valAx>
      <c:serAx>
        <c:axId val="2"/>
        <c:scaling>
          <c:orientation val="minMax"/>
        </c:scaling>
        <c:delete val="1"/>
        <c:axPos val="b"/>
        <c:majorTickMark val="out"/>
        <c:minorTickMark val="none"/>
        <c:tickLblPos val="nextTo"/>
        <c:crossAx val="1"/>
        <c:crosses val="autoZero"/>
      </c:ser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24379653932147372"/>
          <c:y val="0.85624157274458346"/>
          <c:w val="0.50622703412073489"/>
          <c:h val="0.10131079203334881"/>
        </c:manualLayout>
      </c:layout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he-IL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he-IL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he-IL"/>
              <a:t>ספיקת בוצות מ"ק/חודש</a:t>
            </a:r>
          </a:p>
        </c:rich>
      </c:tx>
      <c:overlay val="0"/>
    </c:title>
    <c:autoTitleDeleted val="0"/>
    <c:view3D>
      <c:rotX val="15"/>
      <c:rotY val="340"/>
      <c:depthPercent val="10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1"/>
          <c:order val="0"/>
          <c:tx>
            <c:strRef>
              <c:f>ספיקות!$H$3</c:f>
              <c:strCache>
                <c:ptCount val="1"/>
                <c:pt idx="0">
                  <c:v>מסמיך WAS</c:v>
                </c:pt>
              </c:strCache>
            </c:strRef>
          </c:tx>
          <c:invertIfNegative val="0"/>
          <c:cat>
            <c:strRef>
              <c:f>ספיקות!$A$6:$A$17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ספיקות!$H$6:$H$17</c:f>
              <c:numCache>
                <c:formatCode>#,##0</c:formatCode>
                <c:ptCount val="12"/>
                <c:pt idx="0">
                  <c:v>54884</c:v>
                </c:pt>
                <c:pt idx="1">
                  <c:v>71458</c:v>
                </c:pt>
                <c:pt idx="2" formatCode="General">
                  <c:v>47347</c:v>
                </c:pt>
                <c:pt idx="3">
                  <c:v>59922</c:v>
                </c:pt>
                <c:pt idx="4">
                  <c:v>58209</c:v>
                </c:pt>
                <c:pt idx="5">
                  <c:v>49971</c:v>
                </c:pt>
                <c:pt idx="6">
                  <c:v>49971</c:v>
                </c:pt>
                <c:pt idx="7">
                  <c:v>54691</c:v>
                </c:pt>
                <c:pt idx="8">
                  <c:v>46870</c:v>
                </c:pt>
                <c:pt idx="9">
                  <c:v>44491</c:v>
                </c:pt>
                <c:pt idx="10">
                  <c:v>41586</c:v>
                </c:pt>
                <c:pt idx="11">
                  <c:v>48668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0F-4FA3-9810-CBE84D78A251}"/>
            </c:ext>
          </c:extLst>
        </c:ser>
        <c:ser>
          <c:idx val="2"/>
          <c:order val="1"/>
          <c:tx>
            <c:strRef>
              <c:f>ספיקות!$J$3</c:f>
              <c:strCache>
                <c:ptCount val="1"/>
                <c:pt idx="0">
                  <c:v>מעכל</c:v>
                </c:pt>
              </c:strCache>
            </c:strRef>
          </c:tx>
          <c:invertIfNegative val="0"/>
          <c:cat>
            <c:strRef>
              <c:f>ספיקות!$A$6:$A$17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ספיקות!$J$6:$J$17</c:f>
              <c:numCache>
                <c:formatCode>#,##0</c:formatCode>
                <c:ptCount val="12"/>
                <c:pt idx="0">
                  <c:v>26264</c:v>
                </c:pt>
                <c:pt idx="1">
                  <c:v>20015</c:v>
                </c:pt>
                <c:pt idx="2">
                  <c:v>21421</c:v>
                </c:pt>
                <c:pt idx="3">
                  <c:v>19140</c:v>
                </c:pt>
                <c:pt idx="4">
                  <c:v>20345</c:v>
                </c:pt>
                <c:pt idx="5">
                  <c:v>19632</c:v>
                </c:pt>
                <c:pt idx="6">
                  <c:v>21200</c:v>
                </c:pt>
                <c:pt idx="7">
                  <c:v>17697</c:v>
                </c:pt>
                <c:pt idx="8" formatCode="General">
                  <c:v>22861</c:v>
                </c:pt>
                <c:pt idx="9">
                  <c:v>21306</c:v>
                </c:pt>
                <c:pt idx="10">
                  <c:v>14342</c:v>
                </c:pt>
                <c:pt idx="11">
                  <c:v>15205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50F-4FA3-9810-CBE84D78A251}"/>
            </c:ext>
          </c:extLst>
        </c:ser>
        <c:ser>
          <c:idx val="3"/>
          <c:order val="2"/>
          <c:tx>
            <c:strRef>
              <c:f>ספיקות!$L$3</c:f>
              <c:strCache>
                <c:ptCount val="1"/>
                <c:pt idx="0">
                  <c:v>בוצה לייבוש</c:v>
                </c:pt>
              </c:strCache>
            </c:strRef>
          </c:tx>
          <c:invertIfNegative val="0"/>
          <c:cat>
            <c:strRef>
              <c:f>ספיקות!$A$6:$A$17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ספיקות!$L$6:$L$17</c:f>
              <c:numCache>
                <c:formatCode>#,##0</c:formatCode>
                <c:ptCount val="12"/>
                <c:pt idx="0">
                  <c:v>25678</c:v>
                </c:pt>
                <c:pt idx="1">
                  <c:v>21850</c:v>
                </c:pt>
                <c:pt idx="2">
                  <c:v>21433</c:v>
                </c:pt>
                <c:pt idx="3">
                  <c:v>21219</c:v>
                </c:pt>
                <c:pt idx="4">
                  <c:v>22047</c:v>
                </c:pt>
                <c:pt idx="5">
                  <c:v>22249</c:v>
                </c:pt>
                <c:pt idx="6">
                  <c:v>23316</c:v>
                </c:pt>
                <c:pt idx="7">
                  <c:v>19369</c:v>
                </c:pt>
                <c:pt idx="8">
                  <c:v>17698</c:v>
                </c:pt>
                <c:pt idx="9">
                  <c:v>16726</c:v>
                </c:pt>
                <c:pt idx="10">
                  <c:v>15862</c:v>
                </c:pt>
                <c:pt idx="11">
                  <c:v>16756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50F-4FA3-9810-CBE84D78A2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05690816"/>
        <c:axId val="1"/>
        <c:axId val="0"/>
      </c:bar3DChart>
      <c:catAx>
        <c:axId val="605690816"/>
        <c:scaling>
          <c:orientation val="maxMin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r"/>
        <c:majorGridlines/>
        <c:numFmt formatCode="#,##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605690816"/>
        <c:crosses val="min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27084178013659893"/>
          <c:y val="0.92038547836387696"/>
          <c:w val="0.45279179536259623"/>
          <c:h val="5.4869207720716351E-2"/>
        </c:manualLayout>
      </c:layout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he-IL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he-IL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he-IL"/>
              <a:t>ספיקת שפכים למטש מ"ק/חודש </a:t>
            </a:r>
          </a:p>
        </c:rich>
      </c:tx>
      <c:overlay val="0"/>
    </c:title>
    <c:autoTitleDeleted val="0"/>
    <c:view3D>
      <c:rotX val="15"/>
      <c:rotY val="20"/>
      <c:depthPercent val="10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ספיקות!$B$4:$B$5</c:f>
              <c:strCache>
                <c:ptCount val="2"/>
                <c:pt idx="0">
                  <c:v>ספיקה חודשית </c:v>
                </c:pt>
                <c:pt idx="1">
                  <c:v>מ"ק/חודש</c:v>
                </c:pt>
              </c:strCache>
            </c:strRef>
          </c:tx>
          <c:invertIfNegative val="0"/>
          <c:cat>
            <c:strRef>
              <c:f>ספיקות!$A$6:$A$17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ספיקות!$B$6:$B$17</c:f>
              <c:numCache>
                <c:formatCode>#,##0</c:formatCode>
                <c:ptCount val="12"/>
                <c:pt idx="0">
                  <c:v>1039747</c:v>
                </c:pt>
                <c:pt idx="1">
                  <c:v>893394</c:v>
                </c:pt>
                <c:pt idx="2">
                  <c:v>1014452</c:v>
                </c:pt>
                <c:pt idx="3">
                  <c:v>961989</c:v>
                </c:pt>
                <c:pt idx="4">
                  <c:v>995258</c:v>
                </c:pt>
                <c:pt idx="5">
                  <c:v>991776</c:v>
                </c:pt>
                <c:pt idx="6">
                  <c:v>1028416</c:v>
                </c:pt>
                <c:pt idx="7">
                  <c:v>1041271</c:v>
                </c:pt>
                <c:pt idx="8">
                  <c:v>996767</c:v>
                </c:pt>
                <c:pt idx="9">
                  <c:v>1026133</c:v>
                </c:pt>
                <c:pt idx="10">
                  <c:v>1010568</c:v>
                </c:pt>
                <c:pt idx="11">
                  <c:v>1082197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04-42A3-8453-E7F5D90A6E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05692016"/>
        <c:axId val="1"/>
        <c:axId val="0"/>
      </c:bar3DChart>
      <c:catAx>
        <c:axId val="605692016"/>
        <c:scaling>
          <c:orientation val="maxMin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r"/>
        <c:majorGridlines/>
        <c:numFmt formatCode="#,##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60569201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2917686668476787"/>
          <c:y val="0.92038547836387696"/>
          <c:w val="0.33889937550909588"/>
          <c:h val="5.4869207720716351E-2"/>
        </c:manualLayout>
      </c:layout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he-IL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he-IL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he-IL"/>
              <a:t>פינויים מהמטש</a:t>
            </a:r>
          </a:p>
        </c:rich>
      </c:tx>
      <c:overlay val="0"/>
    </c:title>
    <c:autoTitleDeleted val="0"/>
    <c:view3D>
      <c:rotX val="15"/>
      <c:rotY val="340"/>
      <c:depthPercent val="10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2290944881889761"/>
          <c:y val="0.16112277631962638"/>
          <c:w val="0.77765769903762061"/>
          <c:h val="0.55720508894721399"/>
        </c:manualLayout>
      </c:layout>
      <c:bar3DChart>
        <c:barDir val="col"/>
        <c:grouping val="standard"/>
        <c:varyColors val="0"/>
        <c:ser>
          <c:idx val="0"/>
          <c:order val="0"/>
          <c:tx>
            <c:strRef>
              <c:f>'טיפול וסילוק בוצה'!$R$3:$R$4</c:f>
              <c:strCache>
                <c:ptCount val="2"/>
                <c:pt idx="0">
                  <c:v>פינוי גבבה</c:v>
                </c:pt>
                <c:pt idx="1">
                  <c:v>טון/חודש</c:v>
                </c:pt>
              </c:strCache>
            </c:strRef>
          </c:tx>
          <c:invertIfNegative val="0"/>
          <c:cat>
            <c:strRef>
              <c:f>שפכים!$A$5:$A$16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'טיפול וסילוק בוצה'!$R$5:$R$16</c:f>
              <c:numCache>
                <c:formatCode>#,##0</c:formatCode>
                <c:ptCount val="12"/>
                <c:pt idx="0">
                  <c:v>127</c:v>
                </c:pt>
                <c:pt idx="1">
                  <c:v>65</c:v>
                </c:pt>
                <c:pt idx="2">
                  <c:v>94</c:v>
                </c:pt>
                <c:pt idx="3">
                  <c:v>105</c:v>
                </c:pt>
                <c:pt idx="4">
                  <c:v>75</c:v>
                </c:pt>
                <c:pt idx="5">
                  <c:v>87</c:v>
                </c:pt>
                <c:pt idx="6">
                  <c:v>140</c:v>
                </c:pt>
                <c:pt idx="7">
                  <c:v>160</c:v>
                </c:pt>
                <c:pt idx="8">
                  <c:v>120</c:v>
                </c:pt>
                <c:pt idx="9">
                  <c:v>150</c:v>
                </c:pt>
                <c:pt idx="10">
                  <c:v>120</c:v>
                </c:pt>
                <c:pt idx="11">
                  <c:v>150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481-4D9A-8219-3B394588AB57}"/>
            </c:ext>
          </c:extLst>
        </c:ser>
        <c:ser>
          <c:idx val="1"/>
          <c:order val="1"/>
          <c:tx>
            <c:strRef>
              <c:f>'טיפול וסילוק בוצה'!$P$3:$P$4</c:f>
              <c:strCache>
                <c:ptCount val="2"/>
                <c:pt idx="0">
                  <c:v>פינוי בוצה יבשה </c:v>
                </c:pt>
                <c:pt idx="1">
                  <c:v>טון/חודש</c:v>
                </c:pt>
              </c:strCache>
            </c:strRef>
          </c:tx>
          <c:invertIfNegative val="0"/>
          <c:cat>
            <c:strRef>
              <c:f>שפכים!$A$5:$A$16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'טיפול וסילוק בוצה'!$P$5:$P$16</c:f>
              <c:numCache>
                <c:formatCode>#,##0</c:formatCode>
                <c:ptCount val="12"/>
                <c:pt idx="0">
                  <c:v>907</c:v>
                </c:pt>
                <c:pt idx="1">
                  <c:v>1310</c:v>
                </c:pt>
                <c:pt idx="2">
                  <c:v>1293</c:v>
                </c:pt>
                <c:pt idx="3">
                  <c:v>1165</c:v>
                </c:pt>
                <c:pt idx="4">
                  <c:v>1180</c:v>
                </c:pt>
                <c:pt idx="5">
                  <c:v>1138</c:v>
                </c:pt>
                <c:pt idx="6">
                  <c:v>1111</c:v>
                </c:pt>
                <c:pt idx="7">
                  <c:v>1041</c:v>
                </c:pt>
                <c:pt idx="8">
                  <c:v>1027</c:v>
                </c:pt>
                <c:pt idx="9">
                  <c:v>1020</c:v>
                </c:pt>
                <c:pt idx="10">
                  <c:v>897</c:v>
                </c:pt>
                <c:pt idx="11">
                  <c:v>1003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481-4D9A-8219-3B394588AB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05692416"/>
        <c:axId val="1"/>
        <c:axId val="2"/>
      </c:bar3DChart>
      <c:catAx>
        <c:axId val="605692416"/>
        <c:scaling>
          <c:orientation val="maxMin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r"/>
        <c:majorGridlines/>
        <c:minorGridlines/>
        <c:numFmt formatCode="#,##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605692416"/>
        <c:crosses val="min"/>
        <c:crossBetween val="between"/>
      </c:valAx>
      <c:serAx>
        <c:axId val="2"/>
        <c:scaling>
          <c:orientation val="minMax"/>
        </c:scaling>
        <c:delete val="1"/>
        <c:axPos val="b"/>
        <c:majorTickMark val="out"/>
        <c:minorTickMark val="none"/>
        <c:tickLblPos val="nextTo"/>
        <c:crossAx val="1"/>
        <c:crosses val="autoZero"/>
      </c:ser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9583947868585394"/>
          <c:y val="0.89364531561214422"/>
          <c:w val="0.60557436872115122"/>
          <c:h val="7.3288285772789008E-2"/>
        </c:manualLayout>
      </c:layout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he-IL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he-IL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203200</xdr:colOff>
      <xdr:row>0</xdr:row>
      <xdr:rowOff>57150</xdr:rowOff>
    </xdr:from>
    <xdr:to>
      <xdr:col>0</xdr:col>
      <xdr:colOff>1098550</xdr:colOff>
      <xdr:row>0</xdr:row>
      <xdr:rowOff>744816</xdr:rowOff>
    </xdr:to>
    <xdr:pic>
      <xdr:nvPicPr>
        <xdr:cNvPr id="4" name="Picture 2" descr="לוגו יובלים אשדוד">
          <a:extLst>
            <a:ext uri="{FF2B5EF4-FFF2-40B4-BE49-F238E27FC236}">
              <a16:creationId xmlns:a16="http://schemas.microsoft.com/office/drawing/2014/main" id="{EDE30D02-C795-4745-A0A1-4546B3087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78450" y="57150"/>
          <a:ext cx="895350" cy="6876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2387601</xdr:colOff>
      <xdr:row>0</xdr:row>
      <xdr:rowOff>12700</xdr:rowOff>
    </xdr:from>
    <xdr:to>
      <xdr:col>1</xdr:col>
      <xdr:colOff>2980112</xdr:colOff>
      <xdr:row>0</xdr:row>
      <xdr:rowOff>609600</xdr:rowOff>
    </xdr:to>
    <xdr:pic>
      <xdr:nvPicPr>
        <xdr:cNvPr id="5" name="תמונה 1" descr="מכון התקנים">
          <a:extLst>
            <a:ext uri="{FF2B5EF4-FFF2-40B4-BE49-F238E27FC236}">
              <a16:creationId xmlns:a16="http://schemas.microsoft.com/office/drawing/2014/main" id="{1F3A0419-7AFB-4BD5-BAB9-2AFF281DC4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8388" y="12700"/>
          <a:ext cx="592511" cy="59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1479551</xdr:colOff>
      <xdr:row>0</xdr:row>
      <xdr:rowOff>12700</xdr:rowOff>
    </xdr:from>
    <xdr:to>
      <xdr:col>1</xdr:col>
      <xdr:colOff>2080840</xdr:colOff>
      <xdr:row>0</xdr:row>
      <xdr:rowOff>600822</xdr:rowOff>
    </xdr:to>
    <xdr:pic>
      <xdr:nvPicPr>
        <xdr:cNvPr id="6" name="תמונה 4" descr="ISO 18001-2007 ">
          <a:extLst>
            <a:ext uri="{FF2B5EF4-FFF2-40B4-BE49-F238E27FC236}">
              <a16:creationId xmlns:a16="http://schemas.microsoft.com/office/drawing/2014/main" id="{E718A38D-D2B1-40F0-9E07-9817AB8C5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7660" y="12700"/>
          <a:ext cx="601289" cy="5881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323850</xdr:colOff>
      <xdr:row>0</xdr:row>
      <xdr:rowOff>152400</xdr:rowOff>
    </xdr:from>
    <xdr:to>
      <xdr:col>6</xdr:col>
      <xdr:colOff>558800</xdr:colOff>
      <xdr:row>13</xdr:row>
      <xdr:rowOff>25400</xdr:rowOff>
    </xdr:to>
    <xdr:graphicFrame macro="">
      <xdr:nvGraphicFramePr>
        <xdr:cNvPr id="2479548" name="תרשים 1" descr="צח&quot;ב&#10;">
          <a:extLst>
            <a:ext uri="{FF2B5EF4-FFF2-40B4-BE49-F238E27FC236}">
              <a16:creationId xmlns:a16="http://schemas.microsoft.com/office/drawing/2014/main" id="{EFAE645E-F408-49E7-9936-4B660506DAA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342900</xdr:colOff>
      <xdr:row>14</xdr:row>
      <xdr:rowOff>76200</xdr:rowOff>
    </xdr:from>
    <xdr:to>
      <xdr:col>6</xdr:col>
      <xdr:colOff>584200</xdr:colOff>
      <xdr:row>26</xdr:row>
      <xdr:rowOff>114300</xdr:rowOff>
    </xdr:to>
    <xdr:graphicFrame macro="">
      <xdr:nvGraphicFramePr>
        <xdr:cNvPr id="2479549" name="תרשים 2" descr="מוצקים מרחפים &#10;">
          <a:extLst>
            <a:ext uri="{FF2B5EF4-FFF2-40B4-BE49-F238E27FC236}">
              <a16:creationId xmlns:a16="http://schemas.microsoft.com/office/drawing/2014/main" id="{1F9C8B20-3F2C-4293-A9E6-A772E3136E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323850</xdr:colOff>
      <xdr:row>27</xdr:row>
      <xdr:rowOff>95250</xdr:rowOff>
    </xdr:from>
    <xdr:to>
      <xdr:col>6</xdr:col>
      <xdr:colOff>558800</xdr:colOff>
      <xdr:row>39</xdr:row>
      <xdr:rowOff>133350</xdr:rowOff>
    </xdr:to>
    <xdr:graphicFrame macro="">
      <xdr:nvGraphicFramePr>
        <xdr:cNvPr id="2479550" name="תרשים 3" descr="צח&quot;כ">
          <a:extLst>
            <a:ext uri="{FF2B5EF4-FFF2-40B4-BE49-F238E27FC236}">
              <a16:creationId xmlns:a16="http://schemas.microsoft.com/office/drawing/2014/main" id="{8A974FCC-297A-4666-93AA-78E09F3710C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412750</xdr:colOff>
      <xdr:row>41</xdr:row>
      <xdr:rowOff>57150</xdr:rowOff>
    </xdr:from>
    <xdr:to>
      <xdr:col>7</xdr:col>
      <xdr:colOff>12700</xdr:colOff>
      <xdr:row>53</xdr:row>
      <xdr:rowOff>95250</xdr:rowOff>
    </xdr:to>
    <xdr:graphicFrame macro="">
      <xdr:nvGraphicFramePr>
        <xdr:cNvPr id="2479551" name="תרשים 4" descr="חנקן קיילדל&#10;">
          <a:extLst>
            <a:ext uri="{FF2B5EF4-FFF2-40B4-BE49-F238E27FC236}">
              <a16:creationId xmlns:a16="http://schemas.microsoft.com/office/drawing/2014/main" id="{D4CD4175-BB80-431D-B801-48D5033655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368300</xdr:colOff>
      <xdr:row>59</xdr:row>
      <xdr:rowOff>82550</xdr:rowOff>
    </xdr:from>
    <xdr:to>
      <xdr:col>6</xdr:col>
      <xdr:colOff>609600</xdr:colOff>
      <xdr:row>71</xdr:row>
      <xdr:rowOff>120650</xdr:rowOff>
    </xdr:to>
    <xdr:graphicFrame macro="">
      <xdr:nvGraphicFramePr>
        <xdr:cNvPr id="2479552" name="תרשים 5" descr="חנקן אמוניקאלי&#10;">
          <a:extLst>
            <a:ext uri="{FF2B5EF4-FFF2-40B4-BE49-F238E27FC236}">
              <a16:creationId xmlns:a16="http://schemas.microsoft.com/office/drawing/2014/main" id="{2B3342F3-CB2F-4134-838D-D42236EB06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349250</xdr:colOff>
      <xdr:row>73</xdr:row>
      <xdr:rowOff>82550</xdr:rowOff>
    </xdr:from>
    <xdr:to>
      <xdr:col>6</xdr:col>
      <xdr:colOff>590550</xdr:colOff>
      <xdr:row>85</xdr:row>
      <xdr:rowOff>120650</xdr:rowOff>
    </xdr:to>
    <xdr:graphicFrame macro="">
      <xdr:nvGraphicFramePr>
        <xdr:cNvPr id="2479553" name="תרשים 6" descr="זרחן כללי&#10;">
          <a:extLst>
            <a:ext uri="{FF2B5EF4-FFF2-40B4-BE49-F238E27FC236}">
              <a16:creationId xmlns:a16="http://schemas.microsoft.com/office/drawing/2014/main" id="{48188869-753E-43D2-9234-E557756B225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9</xdr:col>
      <xdr:colOff>266700</xdr:colOff>
      <xdr:row>86</xdr:row>
      <xdr:rowOff>44450</xdr:rowOff>
    </xdr:from>
    <xdr:to>
      <xdr:col>16</xdr:col>
      <xdr:colOff>571500</xdr:colOff>
      <xdr:row>108</xdr:row>
      <xdr:rowOff>139700</xdr:rowOff>
    </xdr:to>
    <xdr:graphicFrame macro="">
      <xdr:nvGraphicFramePr>
        <xdr:cNvPr id="2479554" name="תרשים 7" descr="ספיקת בוצות מ&quot;ק/חודש&#10;">
          <a:extLst>
            <a:ext uri="{FF2B5EF4-FFF2-40B4-BE49-F238E27FC236}">
              <a16:creationId xmlns:a16="http://schemas.microsoft.com/office/drawing/2014/main" id="{09B2FB01-343E-4138-9121-BF8E5485059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342900</xdr:colOff>
      <xdr:row>60</xdr:row>
      <xdr:rowOff>19050</xdr:rowOff>
    </xdr:from>
    <xdr:to>
      <xdr:col>17</xdr:col>
      <xdr:colOff>38100</xdr:colOff>
      <xdr:row>82</xdr:row>
      <xdr:rowOff>114300</xdr:rowOff>
    </xdr:to>
    <xdr:graphicFrame macro="">
      <xdr:nvGraphicFramePr>
        <xdr:cNvPr id="2479555" name="תרשים 8" descr="ספיקת שפכים למטש מ&quot;ק/חודש &#10;">
          <a:extLst>
            <a:ext uri="{FF2B5EF4-FFF2-40B4-BE49-F238E27FC236}">
              <a16:creationId xmlns:a16="http://schemas.microsoft.com/office/drawing/2014/main" id="{B03D2F54-8240-4C3E-9DAF-C9462303A0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9</xdr:col>
      <xdr:colOff>323850</xdr:colOff>
      <xdr:row>39</xdr:row>
      <xdr:rowOff>152400</xdr:rowOff>
    </xdr:from>
    <xdr:to>
      <xdr:col>17</xdr:col>
      <xdr:colOff>19050</xdr:colOff>
      <xdr:row>56</xdr:row>
      <xdr:rowOff>139700</xdr:rowOff>
    </xdr:to>
    <xdr:graphicFrame macro="">
      <xdr:nvGraphicFramePr>
        <xdr:cNvPr id="2479556" name="תרשים 9" descr="פינויים מהמטש&#10;">
          <a:extLst>
            <a:ext uri="{FF2B5EF4-FFF2-40B4-BE49-F238E27FC236}">
              <a16:creationId xmlns:a16="http://schemas.microsoft.com/office/drawing/2014/main" id="{36E0DA8F-287B-46BD-8125-BFFCAF96031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9</xdr:col>
      <xdr:colOff>527050</xdr:colOff>
      <xdr:row>1</xdr:row>
      <xdr:rowOff>50800</xdr:rowOff>
    </xdr:from>
    <xdr:to>
      <xdr:col>17</xdr:col>
      <xdr:colOff>222250</xdr:colOff>
      <xdr:row>18</xdr:row>
      <xdr:rowOff>38100</xdr:rowOff>
    </xdr:to>
    <xdr:graphicFrame macro="">
      <xdr:nvGraphicFramePr>
        <xdr:cNvPr id="2479557" name="תרשים 10" descr="מסמיך&#10;">
          <a:extLst>
            <a:ext uri="{FF2B5EF4-FFF2-40B4-BE49-F238E27FC236}">
              <a16:creationId xmlns:a16="http://schemas.microsoft.com/office/drawing/2014/main" id="{95EBB145-C2C6-4023-B764-02DBBB239FD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260350</xdr:colOff>
      <xdr:row>86</xdr:row>
      <xdr:rowOff>139700</xdr:rowOff>
    </xdr:from>
    <xdr:to>
      <xdr:col>6</xdr:col>
      <xdr:colOff>590550</xdr:colOff>
      <xdr:row>102</xdr:row>
      <xdr:rowOff>19050</xdr:rowOff>
    </xdr:to>
    <xdr:graphicFrame macro="">
      <xdr:nvGraphicFramePr>
        <xdr:cNvPr id="2479558" name="תרשים 11" descr="מעכל&#10;">
          <a:extLst>
            <a:ext uri="{FF2B5EF4-FFF2-40B4-BE49-F238E27FC236}">
              <a16:creationId xmlns:a16="http://schemas.microsoft.com/office/drawing/2014/main" id="{8BBC876B-4118-44EC-9AE6-C521595B20B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9</xdr:col>
      <xdr:colOff>508000</xdr:colOff>
      <xdr:row>21</xdr:row>
      <xdr:rowOff>19050</xdr:rowOff>
    </xdr:from>
    <xdr:to>
      <xdr:col>17</xdr:col>
      <xdr:colOff>203200</xdr:colOff>
      <xdr:row>38</xdr:row>
      <xdr:rowOff>6350</xdr:rowOff>
    </xdr:to>
    <xdr:graphicFrame macro="">
      <xdr:nvGraphicFramePr>
        <xdr:cNvPr id="2479559" name="תרשים 12" descr="בוצה לאחר צינטריפוגה&#10;">
          <a:extLst>
            <a:ext uri="{FF2B5EF4-FFF2-40B4-BE49-F238E27FC236}">
              <a16:creationId xmlns:a16="http://schemas.microsoft.com/office/drawing/2014/main" id="{B64FD3C6-D175-44EA-A53A-A36E66FB12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59A281C-673A-4F03-93D5-CA15A716E4B5}" name="TitleRegion1.a2.b8.1" displayName="TitleRegion1.a2.b8.1" ref="A2:B8" totalsRowShown="0" tableBorderDxfId="118">
  <autoFilter ref="A2:B8" xr:uid="{0F315803-3D97-48CA-A2F2-80593A10A0DC}">
    <filterColumn colId="0" hiddenButton="1"/>
    <filterColumn colId="1" hiddenButton="1"/>
  </autoFilter>
  <tableColumns count="2">
    <tableColumn id="1" xr3:uid="{3EB59C33-E8F9-4F82-A645-D3E0C50A780C}" name="נתונים עיקריים:" dataDxfId="117"/>
    <tableColumn id="2" xr3:uid="{7135F0BB-1CD5-4370-A9BD-B4E6FD96CE19}" name="עמודה1" dataDxfId="116"/>
  </tableColumns>
  <tableStyleInfo showFirstColumn="1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6149E238-EE49-45C6-B003-DD75700EE0D1}" name="TitleRegion1.a1.w19.1" displayName="TitleRegion1.a1.w19.1" ref="A1:W19" totalsRowShown="0" headerRowDxfId="84" dataDxfId="82" headerRowBorderDxfId="83" tableBorderDxfId="81">
  <autoFilter ref="A1:W19" xr:uid="{BD9218E1-D887-4213-9D8F-F57B0D707AB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</autoFilter>
  <tableColumns count="23">
    <tableColumn id="1" xr3:uid="{DC13E820-6653-48E6-AE25-8B5DDEA0AC28}" name="דוח הפעלה שנתי מט&quot;ש אשדוד 2018" dataDxfId="80"/>
    <tableColumn id="2" xr3:uid="{13D82620-A40F-492B-A074-E0D63299A0A8}" name="עמודה1" dataDxfId="79"/>
    <tableColumn id="3" xr3:uid="{3FFC18D2-A544-4AB0-829C-78CFB7BEE9CB}" name="עמודה2" dataDxfId="78"/>
    <tableColumn id="4" xr3:uid="{698BB24E-7CAD-41F2-9442-355B7DE2059A}" name="עמודה3" dataDxfId="77"/>
    <tableColumn id="5" xr3:uid="{37478536-FB76-458C-A57B-C2D420AAF727}" name="עמודה4" dataDxfId="76"/>
    <tableColumn id="6" xr3:uid="{88D31F40-3845-44AA-B126-76815751B089}" name="עמודה5" dataDxfId="75"/>
    <tableColumn id="7" xr3:uid="{A48464CB-35C8-44E1-B471-2DE152E7835F}" name="נתוני תפעול   - גליון 4  - איכות מוצא מהמטש-קולחין II" dataDxfId="74"/>
    <tableColumn id="8" xr3:uid="{487342DB-7E11-4BF4-8187-120F9A4B1B94}" name="עמודה6" dataDxfId="73"/>
    <tableColumn id="9" xr3:uid="{C1DAF8DB-DE17-4D68-A1F7-01C4498F0DC9}" name="עמודה7" dataDxfId="72"/>
    <tableColumn id="10" xr3:uid="{1BAD6C46-2643-4519-A2E8-0FDD9CB13F83}" name="עמודה8" dataDxfId="71"/>
    <tableColumn id="11" xr3:uid="{1B4A5296-B1F8-4EB6-B365-DBAC4AADC4F7}" name="עמודה9" dataDxfId="70"/>
    <tableColumn id="12" xr3:uid="{12E634AF-9987-4A29-B274-9D851D2E0AE0}" name="עמודה10" dataDxfId="69"/>
    <tableColumn id="13" xr3:uid="{200CF7C3-63D3-4A55-9200-FE0C95B9B48F}" name="עמודה11" dataDxfId="68"/>
    <tableColumn id="14" xr3:uid="{ED8CA27F-A55A-4F44-899B-0E9D8041752A}" name="עמודה12" dataDxfId="67"/>
    <tableColumn id="15" xr3:uid="{10D9D709-9C65-4CD5-B69A-BEAF2EDF6DF2}" name="עמודה13" dataDxfId="66"/>
    <tableColumn id="16" xr3:uid="{6F4013CF-D5BF-416D-B117-5628F75D58D8}" name="עמודה14" dataDxfId="65"/>
    <tableColumn id="17" xr3:uid="{8477761D-6CDA-4A38-801D-363BDC54F23A}" name="עמודה15" dataDxfId="64"/>
    <tableColumn id="18" xr3:uid="{472DF6E4-B014-41F8-B6E3-20E5EBFDB589}" name="עמודה16" dataDxfId="63"/>
    <tableColumn id="19" xr3:uid="{2D55F4D6-846F-48C7-9C19-900134D8513E}" name="עמודה17" dataDxfId="62"/>
    <tableColumn id="20" xr3:uid="{D226F405-DDE4-4F63-97CA-1E242A2E455E}" name="עמודה18" dataDxfId="61"/>
    <tableColumn id="21" xr3:uid="{06A82F8C-5A1E-4FE9-B1A5-7AA7F316F750}" name="עמודה19" dataDxfId="60"/>
    <tableColumn id="22" xr3:uid="{EBC4B1E5-412E-48D0-A3E0-4C03BCCD0E6F}" name="עמודה20" dataDxfId="59"/>
    <tableColumn id="23" xr3:uid="{650FA306-A507-4A5F-8371-7947CB9BA812}" name="עמודה21" dataDxfId="58"/>
  </tableColumns>
  <tableStyleInfo showFirstColumn="1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E1E2E39-557F-4F7D-A752-A4E85A1A21F6}" name="TitleRegion1.a2.aa19.1" displayName="TitleRegion1.a2.aa19.1" ref="A2:AA19" totalsRowShown="0" headerRowDxfId="57" tableBorderDxfId="56">
  <autoFilter ref="A2:AA19" xr:uid="{E31D2ED7-2FE9-4171-831C-AF6FCC0D9ABB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</autoFilter>
  <tableColumns count="27">
    <tableColumn id="1" xr3:uid="{22D32F20-D797-42A7-8E94-FBFA12DB733E}" name="יחידת פעולה"/>
    <tableColumn id="2" xr3:uid="{28F23D20-1A92-4A13-A3F2-0F0919B8704D}" name="מתכות"/>
    <tableColumn id="3" xr3:uid="{D9636650-19DF-4DAA-993E-4736784F84D3}" name="מתכות2" dataDxfId="55"/>
    <tableColumn id="4" xr3:uid="{553D93B4-4FEA-4AA0-8EEE-A6220BD3E83F}" name="מתכות3"/>
    <tableColumn id="5" xr3:uid="{BEB1C138-72AC-4890-9BA8-0C2A800F147D}" name="מתכות4"/>
    <tableColumn id="6" xr3:uid="{26D01968-3A22-4A6B-97D4-E415CB137D3E}" name="מתכות5"/>
    <tableColumn id="7" xr3:uid="{1A11871F-25A0-403F-BA82-40DDA1DE5472}" name="מתכות6"/>
    <tableColumn id="8" xr3:uid="{8358C8CA-246A-4553-A753-2DBA4672BD44}" name="מתכות7"/>
    <tableColumn id="9" xr3:uid="{614D62C0-B3F0-4BE1-8159-8AFBE8FD6B96}" name="מתכות8"/>
    <tableColumn id="10" xr3:uid="{4DD7961C-0C92-42B3-9468-F31105D5316E}" name="מתכות9"/>
    <tableColumn id="11" xr3:uid="{0715DFEE-CC81-4BAE-AE7C-C0F6C2FBC892}" name="מתכות10"/>
    <tableColumn id="12" xr3:uid="{2A74FD6D-6863-4634-878D-84C8DF62CB48}" name="מתכות11"/>
    <tableColumn id="13" xr3:uid="{45BD38B1-F364-4524-94CD-235E7C13E346}" name="מתכות12"/>
    <tableColumn id="14" xr3:uid="{8E94C434-029C-494F-9865-006A1E5D0228}" name="מתכות13"/>
    <tableColumn id="15" xr3:uid="{BF8C519A-80AE-4A21-8D51-9648180A99E0}" name="מתכות14"/>
    <tableColumn id="16" xr3:uid="{51C55024-F306-4259-A9C1-48268CC5B8A0}" name="מתכות15"/>
    <tableColumn id="17" xr3:uid="{17260D71-E05A-4000-BD13-D9AF3D470C0D}" name="מתכות16"/>
    <tableColumn id="18" xr3:uid="{BEB25480-566B-4A1E-8F04-F3B088CE1243}" name="מתכות17"/>
    <tableColumn id="19" xr3:uid="{498FCFB3-BE56-4F44-BB16-93708DBB830D}" name="מתכות18"/>
    <tableColumn id="20" xr3:uid="{7BF15569-0D87-44B8-BE2D-A635636B7588}" name="מתכות19"/>
    <tableColumn id="21" xr3:uid="{AE9BC4B7-A08A-4B66-8655-3A597C768AD3}" name="מתכות20"/>
    <tableColumn id="22" xr3:uid="{CD59ED83-5179-4965-A6FD-6DC5E701864B}" name="מתכות21"/>
    <tableColumn id="23" xr3:uid="{9AFF2B6D-7DAA-4413-8CEB-E24F84E83608}" name="מתכות22"/>
    <tableColumn id="24" xr3:uid="{F08F1C4A-6282-4646-8154-1691771E3B1B}" name="מתכות23"/>
    <tableColumn id="25" xr3:uid="{F7F37E0F-936D-45B4-856F-0D676DCFA329}" name="מתכות24"/>
    <tableColumn id="26" xr3:uid="{B152CA1E-A6BD-4244-AAE5-5679255AC3BF}" name="מתכות25"/>
    <tableColumn id="27" xr3:uid="{3029EE8F-3FEA-483B-9E14-AE6DB66FD26D}" name="מתכות26"/>
  </tableColumns>
  <tableStyleInfo showFirstColumn="1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B8801DC5-71C2-45FD-9647-9429AF2C297C}" name="TitleRegion1.a2.p19.1" displayName="TitleRegion1.a2.p19.1" ref="A2:P19" totalsRowShown="0" headerRowDxfId="54" tableBorderDxfId="53">
  <autoFilter ref="A2:P19" xr:uid="{5C97A529-5371-4226-BDB8-3358548651D5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xr3:uid="{DF0AA4E7-4515-4408-BA76-8B3EA421144D}" name="יחידת פעולה"/>
    <tableColumn id="2" xr3:uid="{B0DA9995-C133-4D4A-AB62-DF710E1EDC4E}" name="יחידת טיפול 1"/>
    <tableColumn id="3" xr3:uid="{D4678B64-06DC-4961-B204-BFB079B07FE7}" name="יחידת טיפול 12"/>
    <tableColumn id="4" xr3:uid="{99870A1D-AD6F-479D-B2B9-498E4FB2F128}" name="יחידת טיפול 13"/>
    <tableColumn id="5" xr3:uid="{1C40607D-EF01-4228-8189-5E99CEBFC451}" name="יחידת טיפול 14"/>
    <tableColumn id="6" xr3:uid="{7024046C-401E-4C48-A441-2C3300FC8578}" name="יחידת טיפול 15"/>
    <tableColumn id="7" xr3:uid="{863F53E5-96E6-4DF0-8786-D643BDDE5F83}" name="יחידת טיפול 2"/>
    <tableColumn id="8" xr3:uid="{48433656-7C36-4C90-AF40-AA2A5C0ACD73}" name="יחידת טיפול 26"/>
    <tableColumn id="9" xr3:uid="{81B5EC0E-E2F3-409B-82EC-813D99358F8E}" name="יחידת טיפול 27"/>
    <tableColumn id="10" xr3:uid="{18F9F19B-E628-43C2-BE6C-49015D722022}" name="יחידת טיפול 28"/>
    <tableColumn id="11" xr3:uid="{99609A87-B826-4C8F-9735-42FDCF517727}" name="יחידת טיפול 29"/>
    <tableColumn id="12" xr3:uid="{8892AF1F-811E-4C47-AC46-DFDCD4C66D31}" name="יחידת טיפול 3"/>
    <tableColumn id="13" xr3:uid="{7F2AA60B-9C9A-4BF4-B14B-106CD3A1DAFE}" name="יחידת טיפול 310"/>
    <tableColumn id="14" xr3:uid="{5F0AB92F-E83E-4ACA-9868-F826BD9C96AB}" name="יחידת טיפול 311"/>
    <tableColumn id="15" xr3:uid="{B3E0AA9B-9441-44CF-991F-5AC1531F9657}" name="יחידת טיפול 312"/>
    <tableColumn id="16" xr3:uid="{241897F8-D8E0-47F8-A354-CD58B933D5B5}" name="יחידת טיפול 313"/>
  </tableColumns>
  <tableStyleInfo showFirstColumn="1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4CCED1EC-126A-46CF-9975-C395AE7FC9C9}" name="TitleRegion1.a2.s20.1" displayName="TitleRegion1.a2.s20.1" ref="A2:S20" totalsRowShown="0" headerRowDxfId="52" dataDxfId="51" tableBorderDxfId="50">
  <autoFilter ref="A2:S20" xr:uid="{7D120AA8-E1F8-4FB1-AAD1-9B5515D507F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</autoFilter>
  <tableColumns count="19">
    <tableColumn id="1" xr3:uid="{A345E684-9750-488A-A8C0-FBBBA993CF9B}" name="יחידת פעולה" dataDxfId="49"/>
    <tableColumn id="2" xr3:uid="{4B4E4C54-F69A-4E8F-852E-7EAF30992442}" name="מסמיך " dataDxfId="48"/>
    <tableColumn id="3" xr3:uid="{6079B527-E3D1-4FAC-AD13-C0CCD71F5037}" name="עמודה1" dataDxfId="47"/>
    <tableColumn id="4" xr3:uid="{0CFEE05A-C057-483C-A7D0-A26DBD55F5A2}" name="עמודה2" dataDxfId="46" dataCellStyle="Percent"/>
    <tableColumn id="5" xr3:uid="{BCAC17E8-1B15-4BD3-99AC-3BDFEE7D4BC5}" name="עמודה3" dataDxfId="45"/>
    <tableColumn id="6" xr3:uid="{E97A747D-1954-47CC-BEBC-8051F86EF24D}" name="מעכל" dataDxfId="44"/>
    <tableColumn id="7" xr3:uid="{EA7A4D22-00DE-48BE-800A-4D6263A43D04}" name="עמודה4" dataDxfId="43"/>
    <tableColumn id="8" xr3:uid="{F70C8F06-89AC-4601-8BC8-6AA1019CDFBD}" name="עמודה5" dataDxfId="42" dataCellStyle="Percent"/>
    <tableColumn id="9" xr3:uid="{447CE637-934F-4B5F-B9B0-02068B246944}" name="עמודה6" dataDxfId="41"/>
    <tableColumn id="10" xr3:uid="{2B438A16-87FD-455F-9301-73952CC96C0F}" name=" בוצה יבשה" dataDxfId="40"/>
    <tableColumn id="11" xr3:uid="{60A1D22B-38EF-45AB-B119-7B54B8C0F1B9}" name="עמודה7" dataDxfId="39"/>
    <tableColumn id="12" xr3:uid="{0962FF55-84B2-49BD-B05D-1ECC084C7B78}" name="עמודה8" dataDxfId="38"/>
    <tableColumn id="13" xr3:uid="{F29657D3-368E-4677-9755-BD338FEBF606}" name="עמודה9" dataDxfId="37"/>
    <tableColumn id="14" xr3:uid="{314CC8A3-BA0D-4CCE-89B3-55DA39D70E3E}" name="עמודה10" dataDxfId="36"/>
    <tableColumn id="15" xr3:uid="{4F48AA3E-7620-452A-9017-F4EDCBEC480C}" name="עמודה11" dataDxfId="35"/>
    <tableColumn id="16" xr3:uid="{8AA66C70-61A5-4401-8D84-31939E0FB3D2}" name="פינוי פסולת" dataDxfId="34"/>
    <tableColumn id="17" xr3:uid="{3850AFC5-E6B4-4C6A-A3FC-5473576FC066}" name="עמודה12" dataDxfId="33"/>
    <tableColumn id="18" xr3:uid="{D0A2FEB5-9A7B-4F2A-BD85-1116E2A072F7}" name="עמודה13" dataDxfId="32"/>
    <tableColumn id="19" xr3:uid="{9053FE0B-A358-4218-BE18-E10395EB196B}" name="עמודה14" dataDxfId="31"/>
  </tableColumns>
  <tableStyleInfo showFirstColumn="1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29A6A44C-A88E-40E4-AB4F-55433969DC93}" name="TitleRegion1.a2.ab20.1" displayName="TitleRegion1.a2.ab20.1" ref="A2:AB20" totalsRowShown="0" headerRowDxfId="30" tableBorderDxfId="29">
  <autoFilter ref="A2:AB20" xr:uid="{97E2FBB8-07D5-42BC-8D89-D78587095CFB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</autoFilter>
  <tableColumns count="28">
    <tableColumn id="1" xr3:uid="{42C00AC1-A248-493A-99D3-ECB3BA953EA6}" name="יחידת פעולה"/>
    <tableColumn id="2" xr3:uid="{E16D1242-2E49-4624-9048-8B84EBA3FCBB}" name="מתכות"/>
    <tableColumn id="3" xr3:uid="{0E92B45E-13E8-4D07-B402-ACA10B2D8A99}" name="עמודה1"/>
    <tableColumn id="4" xr3:uid="{24EABF69-03BA-4447-9A10-6FF5ADD45910}" name="עמודה2"/>
    <tableColumn id="5" xr3:uid="{07BA020C-0AED-4A0F-9B7C-EBB8632EF98E}" name="עמודה3"/>
    <tableColumn id="6" xr3:uid="{C6E13927-1AEF-4A74-8BDB-CA6D784801B1}" name="עמודה4"/>
    <tableColumn id="7" xr3:uid="{1737300D-A735-4219-8CA5-0E623ECE3993}" name="עמודה5"/>
    <tableColumn id="8" xr3:uid="{AA367B4A-760D-47B9-A2FD-354A91A12005}" name="עמודה6"/>
    <tableColumn id="9" xr3:uid="{766C577F-B8F1-4C15-BD69-1910368301C6}" name="עמודה7"/>
    <tableColumn id="10" xr3:uid="{CC8BF397-0963-41BB-91F9-EDCCA4444F45}" name="עמודה8"/>
    <tableColumn id="11" xr3:uid="{AA058B6E-6E9D-41F2-82C4-1A45E82F7367}" name="עמודה9"/>
    <tableColumn id="12" xr3:uid="{2F587D29-A55F-4AA8-8534-ABA945D2CD9D}" name="עמודה10"/>
    <tableColumn id="13" xr3:uid="{FAC888C1-7834-49F6-AFA7-A231756DD9D8}" name="עמודה11"/>
    <tableColumn id="14" xr3:uid="{139B19A6-FE97-416A-BB8E-28ED5157022C}" name="עמודה12"/>
    <tableColumn id="15" xr3:uid="{DC2B2478-82C6-4580-9AA4-46C62B614987}" name="עמודה13"/>
    <tableColumn id="16" xr3:uid="{EC01D398-F86E-4775-BDD6-7747ECCB1846}" name="עמודה14"/>
    <tableColumn id="17" xr3:uid="{FA86C98D-90D0-4386-9753-D03FDEAB7BC0}" name="עמודה15"/>
    <tableColumn id="18" xr3:uid="{D7144D0A-C00C-429A-B92D-A018741AAC9D}" name="עמודה16"/>
    <tableColumn id="19" xr3:uid="{B0F059E2-AEC9-491A-AA7C-E5654FC0A237}" name="עמודה17"/>
    <tableColumn id="20" xr3:uid="{D55E45DD-9860-4DD5-820F-F43D67DEB1C9}" name="עמודה18"/>
    <tableColumn id="21" xr3:uid="{27D7B2E8-651E-4140-AC9F-A93640BEF900}" name="עמודה19"/>
    <tableColumn id="22" xr3:uid="{741BA73B-CE24-415A-9496-1924CACB35FA}" name="עמודה20"/>
    <tableColumn id="23" xr3:uid="{F25BF24A-9EC5-46DF-A154-5BFBA7F363DF}" name="עמודה21"/>
    <tableColumn id="24" xr3:uid="{593000A2-79B8-4EFB-BA76-C7A400C78779}" name="עמודה22"/>
    <tableColumn id="25" xr3:uid="{B0610ED6-81E1-41FE-9AB2-42C44ABCA9BA}" name="עמודה23"/>
    <tableColumn id="26" xr3:uid="{F48A9D5A-606C-4555-8F74-C2893A64FAF8}" name="עמודה24"/>
    <tableColumn id="27" xr3:uid="{02F5C2C3-336B-44AE-B4EE-A7B6AD5B89CC}" name="עמודה25"/>
    <tableColumn id="28" xr3:uid="{2BCBE657-283A-4050-B455-BE2AFE82EB2A}" name="עמודה26"/>
  </tableColumns>
  <tableStyleInfo showFirstColumn="1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36A94CC1-B493-4C4A-99FB-75BBBD0B5993}" name="TitleRegion1.a2.q21.1" displayName="TitleRegion1.a2.q21.1" ref="A2:Q21" totalsRowShown="0" headerRowDxfId="28" tableBorderDxfId="27">
  <autoFilter ref="A2:Q21" xr:uid="{80D74082-070F-41EF-9468-C723936D9962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C8B87725-6BFA-42AE-B610-DF58F1D4099F}" name="יחידת פעולה" dataDxfId="26"/>
    <tableColumn id="2" xr3:uid="{11267F10-9999-40A4-A1FF-A54B73E2CC2F}" name="חישוב עומסי שפכים" dataDxfId="25"/>
    <tableColumn id="3" xr3:uid="{D129411B-88F7-4772-B7AE-E1E1BCA2F9BD}" name="עמודה1" dataDxfId="24"/>
    <tableColumn id="4" xr3:uid="{FCEE7C78-1E87-4180-82B3-A69A05B45661}" name="עמודה2" dataDxfId="23"/>
    <tableColumn id="5" xr3:uid="{BB15F1CB-8889-4A4D-ABEE-81463A427970}" name="עמודה3" dataDxfId="22"/>
    <tableColumn id="6" xr3:uid="{6C43626B-2A24-464C-9F68-B6FDFC837443}" name="חישוב עומסי קולחין" dataDxfId="21"/>
    <tableColumn id="7" xr3:uid="{501FF594-DF7A-49D3-A645-2D66309DD391}" name="עמודה4" dataDxfId="20"/>
    <tableColumn id="8" xr3:uid="{7A6E77E3-0C61-49D1-BDBA-FC8A1FA29B67}" name="עמודה5" dataDxfId="19"/>
    <tableColumn id="9" xr3:uid="{BC041B79-AC84-437D-B7C7-849F6F5E5214}" name="עמודה6" dataDxfId="18"/>
    <tableColumn id="10" xr3:uid="{62002347-331E-4976-BD13-BD4AA25994C6}" name="אחוזי הרחקה שפכים- קולחין שניוני" dataDxfId="17" dataCellStyle="Percent"/>
    <tableColumn id="11" xr3:uid="{DFFF97D5-5B87-487A-8DF0-45D75A1A8725}" name="עמודה7" dataDxfId="16" dataCellStyle="Percent"/>
    <tableColumn id="12" xr3:uid="{56A0A31A-A9E8-497F-835A-25F185782991}" name="עמודה8" dataDxfId="15" dataCellStyle="Percent"/>
    <tableColumn id="13" xr3:uid="{EA1693FC-A7A5-4298-8EA7-ED75128DECB2}" name="עמודה9" dataDxfId="14" dataCellStyle="Percent"/>
    <tableColumn id="14" xr3:uid="{51136D57-4EA1-4E6C-A291-B023A1E84F1D}" name="צריכת  אנרגיה" dataDxfId="13" dataCellStyle="Percent"/>
    <tableColumn id="15" xr3:uid="{D565E5A2-5268-4C45-8C6B-2287AAB7F7B9}" name="עמודה10" dataDxfId="12" dataCellStyle="Percent"/>
    <tableColumn id="16" xr3:uid="{74729DBC-7223-48EA-84BE-DE1538939366}" name="עמודה11" dataDxfId="11"/>
    <tableColumn id="17" xr3:uid="{E7AE2D67-21A3-40CD-B721-8CFD39C5A92A}" name="עמודה12" dataDxfId="10"/>
  </tableColumns>
  <tableStyleInfo showFirstColumn="1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AAEB04D0-BAF3-4D4D-A521-7F4175885CAD}" name="TitleRegion1.a1.d6.2" displayName="TitleRegion1.a1.d6.2" ref="A1:D6" totalsRowShown="0" headerRowBorderDxfId="9" tableBorderDxfId="8" totalsRowBorderDxfId="7">
  <autoFilter ref="A1:D6" xr:uid="{20EBC39E-8F7B-44BC-AFE5-8610B77F4DC5}">
    <filterColumn colId="0" hiddenButton="1"/>
    <filterColumn colId="1" hiddenButton="1"/>
    <filterColumn colId="2" hiddenButton="1"/>
    <filterColumn colId="3" hiddenButton="1"/>
  </autoFilter>
  <tableColumns count="4">
    <tableColumn id="1" xr3:uid="{1C22707E-744C-4649-A132-4C07324DEE2C}" name="עמודה1" dataDxfId="6"/>
    <tableColumn id="2" xr3:uid="{2494AAFB-E08B-41DA-8856-7CC318ED6684}" name="עמודה2" dataDxfId="5"/>
    <tableColumn id="3" xr3:uid="{C5362D26-DB53-411A-901D-F734CCC7D5A4}" name="2015" dataDxfId="4"/>
    <tableColumn id="4" xr3:uid="{1F2BA566-7F79-4F3E-9D19-B22993EBE011}" name="2016" dataDxfId="3"/>
  </tableColumns>
  <tableStyleInfo showFirstColumn="1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7AF554C5-EFA8-4A4B-8A8D-D88D46A3E0FE}" name="TitleRegion1.a1.c17.1" displayName="TitleRegion1.a1.c17.1" ref="A1:C17" totalsRowShown="0" headerRowDxfId="2" headerRowBorderDxfId="1" tableBorderDxfId="0">
  <autoFilter ref="A1:C17" xr:uid="{D5837C6A-DD3E-4611-BBC1-B173EC0A7C39}">
    <filterColumn colId="0" hiddenButton="1"/>
    <filterColumn colId="1" hiddenButton="1"/>
    <filterColumn colId="2" hiddenButton="1"/>
  </autoFilter>
  <tableColumns count="3">
    <tableColumn id="1" xr3:uid="{81157019-A39E-48B7-9F0F-AE6971F6239C}" name="עמודה1"/>
    <tableColumn id="2" xr3:uid="{2CE7218B-D7D1-4D36-A09D-9B3139E51CC3}" name="גז מעכל1"/>
    <tableColumn id="3" xr3:uid="{B641037A-84F2-4AEC-98C0-AAA416896AE0}" name="גז מעכל2"/>
  </tableColumns>
  <tableStyleInfo showFirstColumn="1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57B7999-B288-4D2F-87F3-328C416ADA4D}" name="TitleRegion1.a9.b16.2" displayName="TitleRegion1.a9.b16.2" ref="A9:B16" totalsRowShown="0" tableBorderDxfId="115">
  <autoFilter ref="A9:B16" xr:uid="{048CEE86-0535-4E7F-BCA7-0DC6AB260147}">
    <filterColumn colId="0" hiddenButton="1"/>
    <filterColumn colId="1" hiddenButton="1"/>
  </autoFilter>
  <tableColumns count="2">
    <tableColumn id="1" xr3:uid="{91486B07-553A-4AF3-B6D2-AF585F2FA30F}" name="איכות שפכים:" dataDxfId="114"/>
    <tableColumn id="2" xr3:uid="{5653F5FE-4E3A-4C09-9943-F56CECFD3815}" name="עמודה1" dataDxfId="113"/>
  </tableColumns>
  <tableStyleInfo showFirstColumn="1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D2AC1A7-8FE7-4DF0-9149-815AA4B7EF19}" name="TitleRegion1.a17.b24.3" displayName="TitleRegion1.a17.b24.3" ref="A17:B24" totalsRowShown="0" tableBorderDxfId="112">
  <autoFilter ref="A17:B24" xr:uid="{DFC340D5-534B-44CF-8376-125704A27840}">
    <filterColumn colId="0" hiddenButton="1"/>
    <filterColumn colId="1" hiddenButton="1"/>
  </autoFilter>
  <tableColumns count="2">
    <tableColumn id="1" xr3:uid="{C73D2326-CE32-4133-B4F1-3FA222D80893}" name="איכות מוצא מהמט&quot;ש:" dataDxfId="111"/>
    <tableColumn id="2" xr3:uid="{CBA4D865-9BAA-45BA-97BD-ECD62BFF89AA}" name="עמודה1" dataDxfId="110"/>
  </tableColumns>
  <tableStyleInfo showFirstColumn="1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1EDBC7B-AB4D-433F-8853-FD27087BF200}" name="TitleRegion1.a25.b28.4" displayName="TitleRegion1.a25.b28.4" ref="A25:B28" totalsRowShown="0" tableBorderDxfId="109">
  <autoFilter ref="A25:B28" xr:uid="{BDB1E32D-FE72-4C43-B11F-5183A4CA5DBA}">
    <filterColumn colId="0" hiddenButton="1"/>
    <filterColumn colId="1" hiddenButton="1"/>
  </autoFilter>
  <tableColumns count="2">
    <tableColumn id="1" xr3:uid="{5FCB61CF-70FC-423F-9E74-398B695E34C2}" name="טיפול בבוצה:"/>
    <tableColumn id="2" xr3:uid="{1DB39085-7EF9-4797-BC36-009384D8FC00}" name="עמודה1" dataDxfId="108"/>
  </tableColumns>
  <tableStyleInfo showFirstColumn="1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48CD4D69-D054-4EB2-A2FE-BB5FA05E35EC}" name="TitleRegion1.a29.b34.5" displayName="TitleRegion1.a29.b34.5" ref="A29:B34" totalsRowShown="0" tableBorderDxfId="107">
  <autoFilter ref="A29:B34" xr:uid="{66E6B0A0-6759-456C-8395-9D8525207F18}">
    <filterColumn colId="0" hiddenButton="1"/>
    <filterColumn colId="1" hiddenButton="1"/>
  </autoFilter>
  <tableColumns count="2">
    <tableColumn id="1" xr3:uid="{B3025089-69AC-402B-AC25-1E9C63922B66}" name="נתוני אנרגיה:" dataDxfId="106"/>
    <tableColumn id="2" xr3:uid="{E1CCE06C-1BC1-4C71-918C-B38E4CB22CCB}" name="עמודה1" dataDxfId="105"/>
  </tableColumns>
  <tableStyleInfo showFirstColumn="1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3E70510C-C4A4-4F82-BB43-7EE816118D16}" name="TitleRegion1.a1.q22.1" displayName="TitleRegion1.a1.q22.1" ref="A1:Q22" totalsRowShown="0" headerRowDxfId="104" headerRowBorderDxfId="103" tableBorderDxfId="102">
  <autoFilter ref="A1:Q22" xr:uid="{0660D178-738E-491C-BB90-04393900C266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F2394DC9-73E8-4273-BAC6-13E0DF85406F}" name="דוח הפעלה שנתי מט&quot;ש אשדוד 2018" dataDxfId="101"/>
    <tableColumn id="2" xr3:uid="{5C59B8DA-5802-4D7E-8807-6A936374F010}" name="עמודה1"/>
    <tableColumn id="3" xr3:uid="{62F5EC64-B1FF-49B5-BFC9-038995B4379A}" name="עמודה2"/>
    <tableColumn id="4" xr3:uid="{1F1D9B81-FFD9-4DE1-8819-148B8F687D09}" name="עמודה3"/>
    <tableColumn id="5" xr3:uid="{9BAF1E2D-B951-47BE-9C9C-368529C7F051}" name="עמודה4"/>
    <tableColumn id="6" xr3:uid="{E933014F-D685-4C71-98FD-BFFC0709E123}" name="עמודה5"/>
    <tableColumn id="7" xr3:uid="{C15C9091-656F-44EA-A194-66D7333F9A4D}" name="עמודה6"/>
    <tableColumn id="8" xr3:uid="{D2CE9898-2338-4031-8DD1-A95FC3F1BECD}" name="נתוני תפעול - גליון  1 - ספיקות "/>
    <tableColumn id="9" xr3:uid="{CBD927E1-AB0B-46F6-A172-E66D79D91D50}" name="עמודה7"/>
    <tableColumn id="10" xr3:uid="{F364AE0C-36EA-41F0-8E10-C3559F13C880}" name="עמודה8"/>
    <tableColumn id="11" xr3:uid="{44073E0B-EBDE-4966-9D51-6BD3FCED2743}" name="עמודה9"/>
    <tableColumn id="12" xr3:uid="{BAAABA8A-27D7-4D38-BFBB-5A2DA0AFAABD}" name="עמודה10"/>
    <tableColumn id="13" xr3:uid="{BEB4FDAE-9694-4D47-9791-4CA47593AFC9}" name="עמודה11"/>
    <tableColumn id="14" xr3:uid="{F8598370-8C9C-40A6-BF71-663C37F52142}" name="עמודה12"/>
    <tableColumn id="15" xr3:uid="{57ACB2D8-BD44-4998-AB4B-6ED292FCF6E9}" name="עמודה13"/>
    <tableColumn id="16" xr3:uid="{DF8CFF7C-1605-4665-9EDC-21CDAB8AA803}" name="עמודה14"/>
    <tableColumn id="17" xr3:uid="{03E8171F-236B-4172-9BD2-244E6894BD25}" name="עמודה15"/>
  </tableColumns>
  <tableStyleInfo showFirstColumn="1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2A6DC9DE-245C-4CA8-88CA-29E600E7C08F}" name="TitleRegion1.a2.v19.1" displayName="TitleRegion1.a2.v19.1" ref="A2:V19" totalsRowShown="0" headerRowDxfId="100" headerRowBorderDxfId="99" tableBorderDxfId="98">
  <autoFilter ref="A2:V19" xr:uid="{8CCECF45-6592-4A74-B3BF-DCFE0482709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</autoFilter>
  <tableColumns count="22">
    <tableColumn id="1" xr3:uid="{1646F771-A9CF-4725-972B-FEACB809D46D}" name="יחידת פעולה"/>
    <tableColumn id="2" xr3:uid="{5DC5E905-6C18-4E3E-B550-CDB42D1B604C}" name="מעבדה"/>
    <tableColumn id="3" xr3:uid="{BD5928B4-EA81-47FD-9DF1-A55B91D356A9}" name="מעבדה2"/>
    <tableColumn id="4" xr3:uid="{3D6E0666-E873-4879-90ED-93DD54AC8990}" name="מעבדה3"/>
    <tableColumn id="5" xr3:uid="{1AB8D6A7-7C79-48C3-81C1-39BDA11268D2}" name="מעבדה4"/>
    <tableColumn id="6" xr3:uid="{82AA6699-281C-4E7B-9AA7-0B5FA80F837C}" name="מעבדה5"/>
    <tableColumn id="7" xr3:uid="{470C6DD2-45DE-495B-90B2-73D48DE1D823}" name="מעבדה6"/>
    <tableColumn id="8" xr3:uid="{A4017B5E-4955-4826-9127-F679B4597DEE}" name="מעבדה7"/>
    <tableColumn id="9" xr3:uid="{24F3A312-F7A5-4813-A209-FDE1AD11B10A}" name="מעבדה8"/>
    <tableColumn id="10" xr3:uid="{06B3264B-5287-476C-855D-3790D6EFB9EB}" name="מעבדה9"/>
    <tableColumn id="11" xr3:uid="{C084B016-533F-4BBB-99FA-D39E2FF2B3FD}" name="מעבדה10"/>
    <tableColumn id="12" xr3:uid="{E1C2B926-4043-42A7-A0E2-00EE39778120}" name="מעבדה11"/>
    <tableColumn id="13" xr3:uid="{F254F1D4-1838-45AD-84D1-448F45C9A2C2}" name="מעבדה12"/>
    <tableColumn id="14" xr3:uid="{BAAE73D3-0F30-4761-8D3E-1B7A513A026E}" name="מעבדה13"/>
    <tableColumn id="15" xr3:uid="{7AEB8ACB-B876-44C2-9EC5-D9163BE3EE31}" name="מעבדה14"/>
    <tableColumn id="16" xr3:uid="{7DDCC7B4-A519-41F2-8473-B0BE3BE94BFE}" name="מעבדה15"/>
    <tableColumn id="17" xr3:uid="{98B55A1A-18AA-4743-A9C3-1E1864E42B8D}" name="מעבדה16"/>
    <tableColumn id="18" xr3:uid="{19456F1C-54CD-4606-BE5E-A1A54DEBD7E9}" name="מעבדה17"/>
    <tableColumn id="19" xr3:uid="{F9FA8BDA-3367-4F18-ACBF-2CB840251B62}" name="מעבדה18"/>
    <tableColumn id="20" xr3:uid="{D5F7B296-C316-4302-8BAF-C22298DC43BB}" name="מעבדה19"/>
    <tableColumn id="21" xr3:uid="{6DF47E78-B2EA-4ADB-B4BC-5AAB88073819}" name="מעבדה20"/>
    <tableColumn id="22" xr3:uid="{C5F515EC-3CF5-4447-8A10-1788B8D02646}" name="מעבדה21"/>
  </tableColumns>
  <tableStyleInfo showFirstColumn="1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B1900BD9-B3DB-4E9B-8E7F-2A725DAB1941}" name="TitleRegion1.a3.y19.1" displayName="TitleRegion1.a3.y19.1" ref="A3:Y19" totalsRowShown="0" headerRowDxfId="97" headerRowBorderDxfId="96" tableBorderDxfId="95">
  <autoFilter ref="A3:Y19" xr:uid="{E9722AEA-6F9C-470F-8E74-C4B4B9D498BE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</autoFilter>
  <tableColumns count="25">
    <tableColumn id="1" xr3:uid="{7DD7B067-BA3B-4F37-ACCE-771B3C946589}" name="ריק במקור"/>
    <tableColumn id="2" xr3:uid="{800593A8-A33B-48F1-9AFE-02F578A05904}" name="Ag "/>
    <tableColumn id="3" xr3:uid="{E81B0E55-C24C-452D-A592-5E41AE190B04}" name="Al " dataDxfId="94"/>
    <tableColumn id="4" xr3:uid="{CFDA9D8F-29BC-4B24-B54F-6CB39EEC0195}" name="As "/>
    <tableColumn id="5" xr3:uid="{2B854F20-8861-4248-A8AF-DC6B8A367C05}" name="Ba" dataDxfId="93"/>
    <tableColumn id="6" xr3:uid="{E2375483-2230-4683-8EB6-0FC4D8192A15}" name="Be " dataDxfId="92"/>
    <tableColumn id="7" xr3:uid="{28AA5D1C-63E9-4CD4-BCD0-C5DD8EF1CFA2}" name="Ca" dataDxfId="91"/>
    <tableColumn id="8" xr3:uid="{098799CF-EA5E-47DF-A29B-5D247817EA18}" name="Cd " dataDxfId="90"/>
    <tableColumn id="9" xr3:uid="{47FE6CCF-660C-429E-8B6A-3EDE1A47E912}" name="Co"/>
    <tableColumn id="10" xr3:uid="{64F3B600-A843-4A35-866F-576968A53A75}" name="Cr "/>
    <tableColumn id="11" xr3:uid="{5A12473E-1E55-4F5F-9456-C12EAE4438A3}" name="Cu "/>
    <tableColumn id="12" xr3:uid="{5FE3E839-A968-4480-999D-F076BE79DCD7}" name="Fe"/>
    <tableColumn id="13" xr3:uid="{77BFF1B3-5EFF-458F-B79D-AA52BFD38CB8}" name="Hg "/>
    <tableColumn id="14" xr3:uid="{BBED5F4D-72BF-43B0-96C4-9B77456A3F52}" name="K" dataDxfId="89"/>
    <tableColumn id="15" xr3:uid="{3D855A8C-3F53-4B1F-BF29-D465B91B594D}" name="Li"/>
    <tableColumn id="16" xr3:uid="{DEE328BB-B0B2-4181-A638-624DFD0A0A6C}" name="Mg"/>
    <tableColumn id="17" xr3:uid="{DADEA6AF-CBDA-495D-B9C3-21E8EAD57FCF}" name="Mn " dataDxfId="88"/>
    <tableColumn id="18" xr3:uid="{290C1508-2CA4-4AD8-B0F6-DD1CB3DB876A}" name="Mo "/>
    <tableColumn id="19" xr3:uid="{DB67999E-6007-488B-82DF-224560B03E05}" name="Ni "/>
    <tableColumn id="20" xr3:uid="{3CDC4224-3C62-4B0E-B554-A872525905BD}" name="Pb"/>
    <tableColumn id="21" xr3:uid="{40DB7E62-6BA4-4881-BD30-CD493C8E605A}" name="Se "/>
    <tableColumn id="22" xr3:uid="{8DA21557-C7F7-496F-9FA9-2FABE3CE30C1}" name="Sr"/>
    <tableColumn id="23" xr3:uid="{33C1CECD-B122-454C-93AB-7229D107CFC3}" name="Ti"/>
    <tableColumn id="24" xr3:uid="{C5EF41B6-3A45-49E8-BF58-28D4F70BF56C}" name="V "/>
    <tableColumn id="25" xr3:uid="{6FBAE13D-EF73-403A-B264-3D5A72DD2EEB}" name="Zn " dataDxfId="87"/>
  </tableColumns>
  <tableStyleInfo showFirstColumn="1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E6D769CE-09A3-4490-90A4-A3831657DF04}" name="TitleRegion1.a2.g21.1" displayName="TitleRegion1.a2.g21.1" ref="A2:G21" totalsRowShown="0" headerRowDxfId="86" tableBorderDxfId="85">
  <autoFilter ref="A2:G21" xr:uid="{93926E3B-FD0B-43B2-8B7B-A4286D43145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D869FBC1-BD17-4D9F-8D12-7BA0C4C2D8B5}" name="יחידת פעולה"/>
    <tableColumn id="2" xr3:uid="{A3F7F62A-2DC2-4A33-9430-7D75EA7C5EE5}" name="שיקוע 1"/>
    <tableColumn id="3" xr3:uid="{DC58AD42-B856-44AD-991C-7F04A961FE29}" name="עמודה1"/>
    <tableColumn id="4" xr3:uid="{2677D076-2209-42D3-86F7-E3EE71800514}" name="עמודה2"/>
    <tableColumn id="5" xr3:uid="{AE9175FF-A7C6-4EB0-8E00-FDD1D618954D}" name="עמודה3"/>
    <tableColumn id="6" xr3:uid="{C14AFB1F-15B7-411D-9161-A8A6C64F92C4}" name="עמודה4"/>
    <tableColumn id="7" xr3:uid="{5E497759-D85D-442F-8CC2-09F544B5CD31}" name="עמודה5"/>
  </tableColumns>
  <tableStyleInfo showFirstColumn="1" showLastColumn="0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7" Type="http://schemas.openxmlformats.org/officeDocument/2006/relationships/table" Target="../tables/table5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4.xml"/><Relationship Id="rId5" Type="http://schemas.openxmlformats.org/officeDocument/2006/relationships/table" Target="../tables/table3.xml"/><Relationship Id="rId4" Type="http://schemas.openxmlformats.org/officeDocument/2006/relationships/table" Target="../tables/table2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4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5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6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7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3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גיליון1"/>
  <dimension ref="A1:AZ10000"/>
  <sheetViews>
    <sheetView showGridLines="0" rightToLeft="1" tabSelected="1" zoomScaleNormal="100" workbookViewId="0">
      <selection sqref="A1:B1"/>
    </sheetView>
  </sheetViews>
  <sheetFormatPr defaultColWidth="0" defaultRowHeight="12.5" zeroHeight="1" x14ac:dyDescent="0.25"/>
  <cols>
    <col min="1" max="2" width="46.36328125" customWidth="1"/>
    <col min="3" max="8" width="8.7265625" hidden="1" customWidth="1"/>
    <col min="9" max="52" width="0" hidden="1" customWidth="1"/>
    <col min="53" max="16384" width="8.7265625" hidden="1"/>
  </cols>
  <sheetData>
    <row r="1" spans="1:2" ht="64" customHeight="1" x14ac:dyDescent="0.35">
      <c r="A1" s="439" t="s">
        <v>208</v>
      </c>
      <c r="B1" s="439"/>
    </row>
    <row r="2" spans="1:2" ht="16" thickBot="1" x14ac:dyDescent="0.4">
      <c r="A2" s="223" t="s">
        <v>25</v>
      </c>
      <c r="B2" s="251" t="s">
        <v>215</v>
      </c>
    </row>
    <row r="3" spans="1:2" ht="15.5" x14ac:dyDescent="0.25">
      <c r="A3" s="210" t="s">
        <v>123</v>
      </c>
      <c r="B3" s="215">
        <f>ספיקות!B18</f>
        <v>12081968</v>
      </c>
    </row>
    <row r="4" spans="1:2" ht="15.5" x14ac:dyDescent="0.25">
      <c r="A4" s="216" t="s">
        <v>124</v>
      </c>
      <c r="B4" s="221">
        <f>ספיקות!B19</f>
        <v>1006830.6666666666</v>
      </c>
    </row>
    <row r="5" spans="1:2" ht="15.5" x14ac:dyDescent="0.25">
      <c r="A5" s="216" t="s">
        <v>125</v>
      </c>
      <c r="B5" s="221">
        <f>ספיקות!J18</f>
        <v>239428</v>
      </c>
    </row>
    <row r="6" spans="1:2" ht="15.5" x14ac:dyDescent="0.25">
      <c r="A6" s="216" t="s">
        <v>126</v>
      </c>
      <c r="B6" s="221">
        <f>ספיקות!J19</f>
        <v>19952.333333333332</v>
      </c>
    </row>
    <row r="7" spans="1:2" ht="15.5" x14ac:dyDescent="0.25">
      <c r="A7" s="216" t="s">
        <v>127</v>
      </c>
      <c r="B7" s="221">
        <f>ספיקות!L18</f>
        <v>244203</v>
      </c>
    </row>
    <row r="8" spans="1:2" ht="15.5" x14ac:dyDescent="0.25">
      <c r="A8" s="246" t="s">
        <v>128</v>
      </c>
      <c r="B8" s="247">
        <f>ספיקות!L19</f>
        <v>20350.25</v>
      </c>
    </row>
    <row r="9" spans="1:2" ht="16" thickBot="1" x14ac:dyDescent="0.4">
      <c r="A9" s="222" t="s">
        <v>68</v>
      </c>
      <c r="B9" s="251" t="s">
        <v>215</v>
      </c>
    </row>
    <row r="10" spans="1:2" ht="15.5" x14ac:dyDescent="0.25">
      <c r="A10" s="210" t="s">
        <v>30</v>
      </c>
      <c r="B10" s="215">
        <f>שפכים!B17</f>
        <v>664.25</v>
      </c>
    </row>
    <row r="11" spans="1:2" ht="15.5" x14ac:dyDescent="0.25">
      <c r="A11" s="216" t="s">
        <v>29</v>
      </c>
      <c r="B11" s="221">
        <f>שפכים!C17</f>
        <v>1611.75</v>
      </c>
    </row>
    <row r="12" spans="1:2" ht="15.5" x14ac:dyDescent="0.25">
      <c r="A12" s="216" t="s">
        <v>49</v>
      </c>
      <c r="B12" s="221">
        <f>שפכים!D17</f>
        <v>828.91666666666663</v>
      </c>
    </row>
    <row r="13" spans="1:2" ht="15.5" x14ac:dyDescent="0.25">
      <c r="A13" s="216" t="s">
        <v>111</v>
      </c>
      <c r="B13" s="221">
        <f>שפכים!E17</f>
        <v>86.5</v>
      </c>
    </row>
    <row r="14" spans="1:2" ht="15.5" x14ac:dyDescent="0.25">
      <c r="A14" s="220" t="s">
        <v>67</v>
      </c>
      <c r="B14" s="221">
        <f>שפכים!H17</f>
        <v>209.08333333333334</v>
      </c>
    </row>
    <row r="15" spans="1:2" ht="15.5" x14ac:dyDescent="0.25">
      <c r="A15" s="216" t="s">
        <v>32</v>
      </c>
      <c r="B15" s="221">
        <f>שפכים!I17</f>
        <v>151.55555555555554</v>
      </c>
    </row>
    <row r="16" spans="1:2" ht="15.5" x14ac:dyDescent="0.25">
      <c r="A16" s="248" t="s">
        <v>56</v>
      </c>
      <c r="B16" s="247">
        <f>שפכים!J17</f>
        <v>11.2</v>
      </c>
    </row>
    <row r="17" spans="1:2" ht="16" thickBot="1" x14ac:dyDescent="0.4">
      <c r="A17" s="223" t="s">
        <v>112</v>
      </c>
      <c r="B17" s="252" t="s">
        <v>215</v>
      </c>
    </row>
    <row r="18" spans="1:2" ht="15.5" x14ac:dyDescent="0.25">
      <c r="A18" s="210" t="s">
        <v>30</v>
      </c>
      <c r="B18" s="217">
        <f>'מוצא מהמטש-קולחין '!C17</f>
        <v>7.666666666666667</v>
      </c>
    </row>
    <row r="19" spans="1:2" ht="15.5" x14ac:dyDescent="0.25">
      <c r="A19" s="216" t="s">
        <v>29</v>
      </c>
      <c r="B19" s="219">
        <f>'מוצא מהמטש-קולחין '!D17</f>
        <v>47.5</v>
      </c>
    </row>
    <row r="20" spans="1:2" ht="15.5" x14ac:dyDescent="0.25">
      <c r="A20" s="216" t="s">
        <v>49</v>
      </c>
      <c r="B20" s="219">
        <f>'מוצא מהמטש-קולחין '!E17</f>
        <v>8.3333333333333339</v>
      </c>
    </row>
    <row r="21" spans="1:2" ht="15.5" x14ac:dyDescent="0.25">
      <c r="A21" s="216" t="s">
        <v>111</v>
      </c>
      <c r="B21" s="219">
        <f>'מוצא מהמטש-קולחין '!G17</f>
        <v>12.5</v>
      </c>
    </row>
    <row r="22" spans="1:2" ht="15.5" x14ac:dyDescent="0.25">
      <c r="A22" s="220" t="s">
        <v>31</v>
      </c>
      <c r="B22" s="218">
        <f>'מוצא מהמטש-קולחין '!H17</f>
        <v>8.6666666666666661</v>
      </c>
    </row>
    <row r="23" spans="1:2" ht="15.5" x14ac:dyDescent="0.25">
      <c r="A23" s="220" t="s">
        <v>69</v>
      </c>
      <c r="B23" s="218">
        <f>'מוצא מהמטש-קולחין '!F17</f>
        <v>13.583333333333334</v>
      </c>
    </row>
    <row r="24" spans="1:2" ht="15.5" x14ac:dyDescent="0.25">
      <c r="A24" s="248" t="s">
        <v>56</v>
      </c>
      <c r="B24" s="249">
        <f>'מוצא מהמטש-קולחין '!M17</f>
        <v>3.5</v>
      </c>
    </row>
    <row r="25" spans="1:2" ht="16" thickBot="1" x14ac:dyDescent="0.4">
      <c r="A25" s="3" t="s">
        <v>26</v>
      </c>
      <c r="B25" s="252" t="s">
        <v>215</v>
      </c>
    </row>
    <row r="26" spans="1:2" ht="16" thickBot="1" x14ac:dyDescent="0.3">
      <c r="A26" s="210" t="s">
        <v>175</v>
      </c>
      <c r="B26" s="211">
        <f>'טיפול וסילוק בוצה'!R17</f>
        <v>1393</v>
      </c>
    </row>
    <row r="27" spans="1:2" ht="16" thickBot="1" x14ac:dyDescent="0.3">
      <c r="A27" s="212" t="s">
        <v>129</v>
      </c>
      <c r="B27" s="211">
        <f>'טיפול וסילוק בוצה'!P17</f>
        <v>13092</v>
      </c>
    </row>
    <row r="28" spans="1:2" ht="15.5" x14ac:dyDescent="0.25">
      <c r="A28" s="246" t="s">
        <v>33</v>
      </c>
      <c r="B28" s="249">
        <f>'טיפול וסילוק בוצה'!J18</f>
        <v>19.850000000000001</v>
      </c>
    </row>
    <row r="29" spans="1:2" ht="16" thickBot="1" x14ac:dyDescent="0.4">
      <c r="A29" s="3" t="s">
        <v>27</v>
      </c>
      <c r="B29" s="252" t="s">
        <v>215</v>
      </c>
    </row>
    <row r="30" spans="1:2" ht="15.5" x14ac:dyDescent="0.25">
      <c r="A30" s="210" t="s">
        <v>130</v>
      </c>
      <c r="B30" s="215">
        <f>'עומסי שפכים וצריכת אנרגיה'!N18</f>
        <v>9096690</v>
      </c>
    </row>
    <row r="31" spans="1:2" ht="15.5" x14ac:dyDescent="0.25">
      <c r="A31" s="212" t="s">
        <v>172</v>
      </c>
      <c r="B31" s="213">
        <f>'עומסי שפכים וצריכת אנרגיה'!N19</f>
        <v>758057.5</v>
      </c>
    </row>
    <row r="32" spans="1:2" ht="15.5" x14ac:dyDescent="0.25">
      <c r="A32" s="212" t="s">
        <v>173</v>
      </c>
      <c r="B32" s="213">
        <f>'עומסי שפכים וצריכת אנרגיה'!O19</f>
        <v>25268.583333333332</v>
      </c>
    </row>
    <row r="33" spans="1:2" ht="15.5" x14ac:dyDescent="0.25">
      <c r="A33" s="216" t="s">
        <v>174</v>
      </c>
      <c r="B33" s="214">
        <f>'עומסי שפכים וצריכת אנרגיה'!P19</f>
        <v>0.77083485415978592</v>
      </c>
    </row>
    <row r="34" spans="1:2" ht="15.5" x14ac:dyDescent="0.25">
      <c r="A34" s="246" t="s">
        <v>34</v>
      </c>
      <c r="B34" s="250">
        <f>'עומסי שפכים וצריכת אנרגיה'!Q19</f>
        <v>1.6380225439383087</v>
      </c>
    </row>
    <row r="35" spans="1:2" ht="15.5" hidden="1" x14ac:dyDescent="0.25">
      <c r="A35" s="2"/>
      <c r="B35" s="6"/>
    </row>
    <row r="36" spans="1:2" hidden="1" x14ac:dyDescent="0.25">
      <c r="A36" s="1"/>
      <c r="B36" s="1"/>
    </row>
    <row r="37" spans="1:2" hidden="1" x14ac:dyDescent="0.25">
      <c r="A37" s="1"/>
      <c r="B37" s="1"/>
    </row>
    <row r="38" spans="1:2" hidden="1" x14ac:dyDescent="0.25">
      <c r="A38" s="1"/>
      <c r="B38" s="1"/>
    </row>
    <row r="39" spans="1:2" ht="15.5" hidden="1" x14ac:dyDescent="0.25">
      <c r="A39" s="2"/>
      <c r="B39" s="6"/>
    </row>
    <row r="40" spans="1:2" ht="15.5" hidden="1" x14ac:dyDescent="0.25">
      <c r="A40" s="2"/>
      <c r="B40" s="6"/>
    </row>
    <row r="41" spans="1:2" ht="15.5" hidden="1" x14ac:dyDescent="0.25">
      <c r="A41" s="2"/>
      <c r="B41" s="6"/>
    </row>
    <row r="42" spans="1:2" ht="15.5" hidden="1" x14ac:dyDescent="0.25">
      <c r="A42" s="2"/>
      <c r="B42" s="6"/>
    </row>
    <row r="43" spans="1:2" ht="15.5" hidden="1" x14ac:dyDescent="0.25">
      <c r="A43" s="2"/>
      <c r="B43" s="6"/>
    </row>
    <row r="44" spans="1:2" ht="15.5" hidden="1" x14ac:dyDescent="0.25">
      <c r="A44" s="2"/>
      <c r="B44" s="6"/>
    </row>
    <row r="45" spans="1:2" ht="15.5" hidden="1" x14ac:dyDescent="0.25">
      <c r="A45" s="2"/>
      <c r="B45" s="6"/>
    </row>
    <row r="46" spans="1:2" ht="15.5" hidden="1" x14ac:dyDescent="0.25">
      <c r="A46" s="2"/>
      <c r="B46" s="6"/>
    </row>
    <row r="47" spans="1:2" ht="15.5" hidden="1" x14ac:dyDescent="0.25">
      <c r="A47" s="2"/>
      <c r="B47" s="6"/>
    </row>
    <row r="48" spans="1:2" ht="15.5" hidden="1" x14ac:dyDescent="0.25">
      <c r="A48" s="2"/>
      <c r="B48" s="6"/>
    </row>
    <row r="49" spans="1:2" ht="15.5" hidden="1" x14ac:dyDescent="0.25">
      <c r="A49" s="2"/>
      <c r="B49" s="6"/>
    </row>
    <row r="50" spans="1:2" ht="15.5" hidden="1" x14ac:dyDescent="0.25">
      <c r="A50" s="2"/>
      <c r="B50" s="6"/>
    </row>
    <row r="51" spans="1:2" ht="15.5" hidden="1" x14ac:dyDescent="0.25">
      <c r="A51" s="2"/>
      <c r="B51" s="6"/>
    </row>
    <row r="52" spans="1:2" ht="15.5" hidden="1" x14ac:dyDescent="0.25">
      <c r="A52" s="2"/>
      <c r="B52" s="6"/>
    </row>
    <row r="53" spans="1:2" hidden="1" x14ac:dyDescent="0.25">
      <c r="A53" s="1"/>
      <c r="B53" s="1"/>
    </row>
    <row r="54" spans="1:2" hidden="1" x14ac:dyDescent="0.25">
      <c r="A54" s="4"/>
      <c r="B54" s="5"/>
    </row>
    <row r="55" spans="1:2" hidden="1" x14ac:dyDescent="0.25">
      <c r="A55" s="1"/>
      <c r="B55" s="1"/>
    </row>
    <row r="56" spans="1:2" hidden="1" x14ac:dyDescent="0.25">
      <c r="A56" s="1"/>
      <c r="B56" s="1"/>
    </row>
    <row r="57" spans="1:2" hidden="1" x14ac:dyDescent="0.25">
      <c r="A57" s="1"/>
      <c r="B57" s="1"/>
    </row>
    <row r="58" spans="1:2" hidden="1" x14ac:dyDescent="0.25">
      <c r="A58" s="1"/>
      <c r="B58" s="1"/>
    </row>
    <row r="59" spans="1:2" hidden="1" x14ac:dyDescent="0.25">
      <c r="A59" s="1"/>
      <c r="B59" s="1"/>
    </row>
    <row r="60" spans="1:2" hidden="1" x14ac:dyDescent="0.25">
      <c r="A60" s="1"/>
      <c r="B60" s="1"/>
    </row>
    <row r="61" spans="1:2" hidden="1" x14ac:dyDescent="0.25">
      <c r="A61" s="1"/>
      <c r="B61" s="1"/>
    </row>
    <row r="62" spans="1:2" hidden="1" x14ac:dyDescent="0.25">
      <c r="A62" s="1"/>
      <c r="B62" s="1"/>
    </row>
    <row r="63" spans="1:2" hidden="1" x14ac:dyDescent="0.25">
      <c r="A63" s="1"/>
      <c r="B63" s="1"/>
    </row>
    <row r="64" spans="1:2" hidden="1" x14ac:dyDescent="0.25">
      <c r="A64" s="1"/>
      <c r="B64" s="1"/>
    </row>
    <row r="65" spans="1:2" hidden="1" x14ac:dyDescent="0.25">
      <c r="A65" s="1"/>
      <c r="B65" s="1"/>
    </row>
    <row r="66" spans="1:2" hidden="1" x14ac:dyDescent="0.25">
      <c r="A66" s="1"/>
      <c r="B66" s="1"/>
    </row>
    <row r="10000" spans="52:52" hidden="1" x14ac:dyDescent="0.25">
      <c r="AZ10000">
        <v>5</v>
      </c>
    </row>
  </sheetData>
  <sheetProtection formatCells="0" formatColumns="0" formatRows="0"/>
  <mergeCells count="1">
    <mergeCell ref="A1:B1"/>
  </mergeCells>
  <phoneticPr fontId="2" type="noConversion"/>
  <printOptions horizontalCentered="1"/>
  <pageMargins left="0.74803149606299213" right="0.74803149606299213" top="0.45" bottom="0.6" header="0.41" footer="0.51181102362204722"/>
  <pageSetup paperSize="9" scale="66" orientation="portrait" r:id="rId1"/>
  <headerFooter alignWithMargins="0"/>
  <drawing r:id="rId2"/>
  <tableParts count="5">
    <tablePart r:id="rId3"/>
    <tablePart r:id="rId4"/>
    <tablePart r:id="rId5"/>
    <tablePart r:id="rId6"/>
    <tablePart r:id="rId7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גיליון11">
    <pageSetUpPr fitToPage="1"/>
  </sheetPr>
  <dimension ref="A1:AZ10000"/>
  <sheetViews>
    <sheetView showGridLines="0" rightToLeft="1" zoomScale="75" zoomScaleNormal="75" workbookViewId="0">
      <selection activeCell="C21" sqref="A21:XFD1048576"/>
    </sheetView>
  </sheetViews>
  <sheetFormatPr defaultColWidth="0" defaultRowHeight="13" zeroHeight="1" x14ac:dyDescent="0.3"/>
  <cols>
    <col min="1" max="1" width="14" style="7" customWidth="1"/>
    <col min="2" max="2" width="7.7265625" style="7" customWidth="1"/>
    <col min="3" max="11" width="8.54296875" style="7" customWidth="1"/>
    <col min="12" max="28" width="9.54296875" style="7" customWidth="1"/>
    <col min="29" max="52" width="0" style="7" hidden="1" customWidth="1"/>
    <col min="53" max="16384" width="9.1796875" style="7" hidden="1"/>
  </cols>
  <sheetData>
    <row r="1" spans="1:28" ht="13.5" thickBot="1" x14ac:dyDescent="0.35">
      <c r="A1" s="443" t="str">
        <f>סיכום!A1</f>
        <v>דוח הפעלה שנתי מט"ש אשדוד 2018</v>
      </c>
      <c r="B1" s="444"/>
      <c r="C1" s="444"/>
      <c r="D1" s="444"/>
      <c r="E1" s="444"/>
      <c r="F1" s="444"/>
      <c r="G1" s="445"/>
      <c r="H1" s="443" t="s">
        <v>171</v>
      </c>
      <c r="I1" s="444"/>
      <c r="J1" s="444"/>
      <c r="K1" s="444"/>
      <c r="L1" s="444"/>
      <c r="M1" s="444"/>
      <c r="N1" s="444"/>
      <c r="O1" s="444"/>
      <c r="P1" s="444"/>
      <c r="Q1" s="444"/>
      <c r="R1" s="444"/>
      <c r="S1" s="444"/>
      <c r="T1" s="444"/>
      <c r="U1" s="444"/>
      <c r="V1" s="444"/>
      <c r="W1" s="444"/>
      <c r="X1" s="444"/>
      <c r="Y1" s="444"/>
      <c r="Z1" s="444"/>
      <c r="AA1" s="444"/>
      <c r="AB1" s="445"/>
    </row>
    <row r="2" spans="1:28" ht="13.5" thickBot="1" x14ac:dyDescent="0.35">
      <c r="A2" s="304" t="s">
        <v>22</v>
      </c>
      <c r="B2" s="272" t="s">
        <v>121</v>
      </c>
      <c r="C2" s="275" t="s">
        <v>215</v>
      </c>
      <c r="D2" s="275" t="s">
        <v>216</v>
      </c>
      <c r="E2" s="275" t="s">
        <v>217</v>
      </c>
      <c r="F2" s="275" t="s">
        <v>218</v>
      </c>
      <c r="G2" s="275" t="s">
        <v>219</v>
      </c>
      <c r="H2" s="275" t="s">
        <v>220</v>
      </c>
      <c r="I2" s="275" t="s">
        <v>221</v>
      </c>
      <c r="J2" s="275" t="s">
        <v>222</v>
      </c>
      <c r="K2" s="275" t="s">
        <v>223</v>
      </c>
      <c r="L2" s="275" t="s">
        <v>224</v>
      </c>
      <c r="M2" s="275" t="s">
        <v>225</v>
      </c>
      <c r="N2" s="275" t="s">
        <v>226</v>
      </c>
      <c r="O2" s="275" t="s">
        <v>227</v>
      </c>
      <c r="P2" s="275" t="s">
        <v>228</v>
      </c>
      <c r="Q2" s="275" t="s">
        <v>229</v>
      </c>
      <c r="R2" s="275" t="s">
        <v>251</v>
      </c>
      <c r="S2" s="275" t="s">
        <v>252</v>
      </c>
      <c r="T2" s="275" t="s">
        <v>253</v>
      </c>
      <c r="U2" s="275" t="s">
        <v>254</v>
      </c>
      <c r="V2" s="275" t="s">
        <v>255</v>
      </c>
      <c r="W2" s="275" t="s">
        <v>256</v>
      </c>
      <c r="X2" s="275" t="s">
        <v>257</v>
      </c>
      <c r="Y2" s="275" t="s">
        <v>258</v>
      </c>
      <c r="Z2" s="275" t="s">
        <v>296</v>
      </c>
      <c r="AA2" s="275" t="s">
        <v>297</v>
      </c>
      <c r="AB2" s="276" t="s">
        <v>298</v>
      </c>
    </row>
    <row r="3" spans="1:28" ht="13.5" thickBot="1" x14ac:dyDescent="0.35">
      <c r="A3" s="305" t="s">
        <v>230</v>
      </c>
      <c r="B3" s="87" t="s">
        <v>75</v>
      </c>
      <c r="C3" s="77" t="s">
        <v>76</v>
      </c>
      <c r="D3" s="77" t="s">
        <v>77</v>
      </c>
      <c r="E3" s="77" t="s">
        <v>72</v>
      </c>
      <c r="F3" s="77" t="s">
        <v>78</v>
      </c>
      <c r="G3" s="77" t="s">
        <v>79</v>
      </c>
      <c r="H3" s="77" t="s">
        <v>80</v>
      </c>
      <c r="I3" s="77" t="s">
        <v>81</v>
      </c>
      <c r="J3" s="77" t="s">
        <v>82</v>
      </c>
      <c r="K3" s="77" t="s">
        <v>83</v>
      </c>
      <c r="L3" s="77" t="s">
        <v>84</v>
      </c>
      <c r="M3" s="77" t="s">
        <v>85</v>
      </c>
      <c r="N3" s="77" t="s">
        <v>97</v>
      </c>
      <c r="O3" s="77" t="s">
        <v>73</v>
      </c>
      <c r="P3" s="77" t="s">
        <v>86</v>
      </c>
      <c r="Q3" s="77" t="s">
        <v>87</v>
      </c>
      <c r="R3" s="77" t="s">
        <v>88</v>
      </c>
      <c r="S3" s="77" t="s">
        <v>89</v>
      </c>
      <c r="T3" s="77" t="s">
        <v>43</v>
      </c>
      <c r="U3" s="77" t="s">
        <v>90</v>
      </c>
      <c r="V3" s="77" t="s">
        <v>91</v>
      </c>
      <c r="W3" s="77" t="s">
        <v>74</v>
      </c>
      <c r="X3" s="77" t="s">
        <v>92</v>
      </c>
      <c r="Y3" s="77" t="s">
        <v>93</v>
      </c>
      <c r="Z3" s="77" t="s">
        <v>94</v>
      </c>
      <c r="AA3" s="98" t="s">
        <v>95</v>
      </c>
      <c r="AB3" s="97" t="s">
        <v>96</v>
      </c>
    </row>
    <row r="4" spans="1:28" ht="13.5" thickBot="1" x14ac:dyDescent="0.35">
      <c r="A4" s="241" t="s">
        <v>119</v>
      </c>
      <c r="B4" s="132" t="s">
        <v>7</v>
      </c>
      <c r="C4" s="130" t="s">
        <v>7</v>
      </c>
      <c r="D4" s="130" t="s">
        <v>7</v>
      </c>
      <c r="E4" s="22" t="s">
        <v>7</v>
      </c>
      <c r="F4" s="22" t="s">
        <v>7</v>
      </c>
      <c r="G4" s="132" t="s">
        <v>7</v>
      </c>
      <c r="H4" s="130" t="s">
        <v>7</v>
      </c>
      <c r="I4" s="131" t="s">
        <v>7</v>
      </c>
      <c r="J4" s="130" t="s">
        <v>7</v>
      </c>
      <c r="K4" s="132" t="s">
        <v>7</v>
      </c>
      <c r="L4" s="133" t="s">
        <v>7</v>
      </c>
      <c r="M4" s="130" t="s">
        <v>7</v>
      </c>
      <c r="N4" s="133" t="s">
        <v>7</v>
      </c>
      <c r="O4" s="131" t="s">
        <v>7</v>
      </c>
      <c r="P4" s="130" t="s">
        <v>7</v>
      </c>
      <c r="Q4" s="130" t="s">
        <v>7</v>
      </c>
      <c r="R4" s="130" t="s">
        <v>7</v>
      </c>
      <c r="S4" s="133" t="s">
        <v>7</v>
      </c>
      <c r="T4" s="131" t="s">
        <v>7</v>
      </c>
      <c r="U4" s="131" t="s">
        <v>7</v>
      </c>
      <c r="V4" s="131" t="s">
        <v>7</v>
      </c>
      <c r="W4" s="131" t="s">
        <v>7</v>
      </c>
      <c r="X4" s="131" t="s">
        <v>7</v>
      </c>
      <c r="Y4" s="131" t="s">
        <v>7</v>
      </c>
      <c r="Z4" s="131" t="s">
        <v>7</v>
      </c>
      <c r="AA4" s="131" t="s">
        <v>7</v>
      </c>
      <c r="AB4" s="233" t="s">
        <v>7</v>
      </c>
    </row>
    <row r="5" spans="1:28" x14ac:dyDescent="0.3">
      <c r="A5" s="314" t="s">
        <v>131</v>
      </c>
      <c r="B5" s="187">
        <v>0.12</v>
      </c>
      <c r="C5" s="391" t="s">
        <v>230</v>
      </c>
      <c r="D5" s="189">
        <v>0.5</v>
      </c>
      <c r="E5" s="391" t="s">
        <v>230</v>
      </c>
      <c r="F5" s="188">
        <v>177</v>
      </c>
      <c r="G5" s="189">
        <v>0.5</v>
      </c>
      <c r="H5" s="188">
        <v>23331</v>
      </c>
      <c r="I5" s="189">
        <v>0.5</v>
      </c>
      <c r="J5" s="189">
        <v>0.5</v>
      </c>
      <c r="K5" s="189">
        <v>0.5</v>
      </c>
      <c r="L5" s="188">
        <v>154</v>
      </c>
      <c r="M5" s="188">
        <v>4658</v>
      </c>
      <c r="N5" s="189">
        <v>0.1</v>
      </c>
      <c r="O5" s="188">
        <v>1880</v>
      </c>
      <c r="P5" s="189">
        <v>0.5</v>
      </c>
      <c r="Q5" s="188">
        <v>3914</v>
      </c>
      <c r="R5" s="391" t="s">
        <v>230</v>
      </c>
      <c r="S5" s="189">
        <v>0.5</v>
      </c>
      <c r="T5" s="188">
        <v>1096</v>
      </c>
      <c r="U5" s="189">
        <v>0.5</v>
      </c>
      <c r="V5" s="189">
        <v>0.5</v>
      </c>
      <c r="W5" s="188">
        <v>4401</v>
      </c>
      <c r="X5" s="189">
        <v>0.5</v>
      </c>
      <c r="Y5" s="188">
        <v>103</v>
      </c>
      <c r="Z5" s="391" t="s">
        <v>230</v>
      </c>
      <c r="AA5" s="189">
        <v>0.5</v>
      </c>
      <c r="AB5" s="188">
        <v>825</v>
      </c>
    </row>
    <row r="6" spans="1:28" x14ac:dyDescent="0.3">
      <c r="A6" s="300" t="s">
        <v>132</v>
      </c>
      <c r="B6" s="187">
        <v>0.12</v>
      </c>
      <c r="C6" s="188">
        <v>4358</v>
      </c>
      <c r="D6" s="189">
        <v>0.5</v>
      </c>
      <c r="E6" s="188">
        <v>183</v>
      </c>
      <c r="F6" s="188">
        <v>174</v>
      </c>
      <c r="G6" s="189">
        <v>0.5</v>
      </c>
      <c r="H6" s="188">
        <v>24355</v>
      </c>
      <c r="I6" s="189">
        <v>0.5</v>
      </c>
      <c r="J6" s="189">
        <v>0.5</v>
      </c>
      <c r="K6" s="189">
        <v>0.5</v>
      </c>
      <c r="L6" s="188">
        <v>158</v>
      </c>
      <c r="M6" s="188">
        <v>5521</v>
      </c>
      <c r="N6" s="189">
        <v>0.1</v>
      </c>
      <c r="O6" s="188">
        <v>2039</v>
      </c>
      <c r="P6" s="189">
        <v>0.5</v>
      </c>
      <c r="Q6" s="188">
        <v>4875</v>
      </c>
      <c r="R6" s="188">
        <v>102</v>
      </c>
      <c r="S6" s="189">
        <v>0.5</v>
      </c>
      <c r="T6" s="188">
        <v>1186</v>
      </c>
      <c r="U6" s="189">
        <v>0.5</v>
      </c>
      <c r="V6" s="189">
        <v>0.5</v>
      </c>
      <c r="W6" s="188">
        <v>9273</v>
      </c>
      <c r="X6" s="189">
        <v>0.5</v>
      </c>
      <c r="Y6" s="188">
        <v>89</v>
      </c>
      <c r="Z6" s="188">
        <v>140</v>
      </c>
      <c r="AA6" s="189">
        <v>0.5</v>
      </c>
      <c r="AB6" s="188">
        <v>885</v>
      </c>
    </row>
    <row r="7" spans="1:28" x14ac:dyDescent="0.3">
      <c r="A7" s="300" t="s">
        <v>133</v>
      </c>
      <c r="B7" s="187">
        <v>0.12</v>
      </c>
      <c r="C7" s="188">
        <v>4824</v>
      </c>
      <c r="D7" s="189">
        <v>0.5</v>
      </c>
      <c r="E7" s="188">
        <v>105</v>
      </c>
      <c r="F7" s="188">
        <v>170</v>
      </c>
      <c r="G7" s="189">
        <v>0.5</v>
      </c>
      <c r="H7" s="188">
        <v>20676</v>
      </c>
      <c r="I7" s="189">
        <v>0.5</v>
      </c>
      <c r="J7" s="189">
        <v>0.5</v>
      </c>
      <c r="K7" s="189">
        <v>0.5</v>
      </c>
      <c r="L7" s="188">
        <v>178</v>
      </c>
      <c r="M7" s="188">
        <v>5005</v>
      </c>
      <c r="N7" s="189">
        <v>0.1</v>
      </c>
      <c r="O7" s="188">
        <v>1990</v>
      </c>
      <c r="P7" s="189">
        <v>0.5</v>
      </c>
      <c r="Q7" s="188">
        <v>4129</v>
      </c>
      <c r="R7" s="188">
        <v>90</v>
      </c>
      <c r="S7" s="189">
        <v>0.5</v>
      </c>
      <c r="T7" s="188">
        <v>1247</v>
      </c>
      <c r="U7" s="189">
        <v>0.5</v>
      </c>
      <c r="V7" s="189">
        <v>0.5</v>
      </c>
      <c r="W7" s="188">
        <v>11243</v>
      </c>
      <c r="X7" s="189">
        <v>0.5</v>
      </c>
      <c r="Y7" s="391" t="s">
        <v>230</v>
      </c>
      <c r="Z7" s="188">
        <v>128</v>
      </c>
      <c r="AA7" s="189">
        <v>0.5</v>
      </c>
      <c r="AB7" s="188">
        <v>1065</v>
      </c>
    </row>
    <row r="8" spans="1:28" x14ac:dyDescent="0.3">
      <c r="A8" s="300" t="s">
        <v>134</v>
      </c>
      <c r="B8" s="187">
        <v>0.12</v>
      </c>
      <c r="C8" s="188">
        <v>4239</v>
      </c>
      <c r="D8" s="189">
        <v>0.5</v>
      </c>
      <c r="E8" s="391" t="s">
        <v>230</v>
      </c>
      <c r="F8" s="188">
        <v>184</v>
      </c>
      <c r="G8" s="189">
        <v>0.5</v>
      </c>
      <c r="H8" s="188">
        <v>27348</v>
      </c>
      <c r="I8" s="189">
        <v>0.5</v>
      </c>
      <c r="J8" s="189">
        <v>0.5</v>
      </c>
      <c r="K8" s="189">
        <v>0.5</v>
      </c>
      <c r="L8" s="188">
        <v>158</v>
      </c>
      <c r="M8" s="188">
        <v>4223</v>
      </c>
      <c r="N8" s="189">
        <v>0.1</v>
      </c>
      <c r="O8" s="188">
        <v>1487</v>
      </c>
      <c r="P8" s="189">
        <v>0.5</v>
      </c>
      <c r="Q8" s="188">
        <v>4396</v>
      </c>
      <c r="R8" s="188">
        <v>82</v>
      </c>
      <c r="S8" s="189">
        <v>0.5</v>
      </c>
      <c r="T8" s="188">
        <v>1223</v>
      </c>
      <c r="U8" s="189">
        <v>0.5</v>
      </c>
      <c r="V8" s="189">
        <v>0.5</v>
      </c>
      <c r="W8" s="188">
        <v>8976</v>
      </c>
      <c r="X8" s="189">
        <v>0.5</v>
      </c>
      <c r="Y8" s="188">
        <v>13</v>
      </c>
      <c r="Z8" s="188">
        <v>108</v>
      </c>
      <c r="AA8" s="189">
        <v>0.5</v>
      </c>
      <c r="AB8" s="126">
        <v>822</v>
      </c>
    </row>
    <row r="9" spans="1:28" x14ac:dyDescent="0.3">
      <c r="A9" s="300" t="s">
        <v>135</v>
      </c>
      <c r="B9" s="391" t="s">
        <v>230</v>
      </c>
      <c r="C9" s="391" t="s">
        <v>230</v>
      </c>
      <c r="D9" s="391" t="s">
        <v>230</v>
      </c>
      <c r="E9" s="391" t="s">
        <v>230</v>
      </c>
      <c r="F9" s="391" t="s">
        <v>230</v>
      </c>
      <c r="G9" s="391" t="s">
        <v>230</v>
      </c>
      <c r="H9" s="391" t="s">
        <v>230</v>
      </c>
      <c r="I9" s="391" t="s">
        <v>230</v>
      </c>
      <c r="J9" s="391" t="s">
        <v>230</v>
      </c>
      <c r="K9" s="391" t="s">
        <v>230</v>
      </c>
      <c r="L9" s="391" t="s">
        <v>230</v>
      </c>
      <c r="M9" s="391" t="s">
        <v>230</v>
      </c>
      <c r="N9" s="391" t="s">
        <v>230</v>
      </c>
      <c r="O9" s="391" t="s">
        <v>230</v>
      </c>
      <c r="P9" s="391" t="s">
        <v>230</v>
      </c>
      <c r="Q9" s="391" t="s">
        <v>230</v>
      </c>
      <c r="R9" s="346" t="s">
        <v>230</v>
      </c>
      <c r="S9" s="391" t="s">
        <v>230</v>
      </c>
      <c r="T9" s="391" t="s">
        <v>230</v>
      </c>
      <c r="U9" s="391" t="s">
        <v>230</v>
      </c>
      <c r="V9" s="391" t="s">
        <v>230</v>
      </c>
      <c r="W9" s="391" t="s">
        <v>230</v>
      </c>
      <c r="X9" s="391" t="s">
        <v>230</v>
      </c>
      <c r="Y9" s="391" t="s">
        <v>230</v>
      </c>
      <c r="Z9" s="391" t="s">
        <v>230</v>
      </c>
      <c r="AA9" s="391" t="s">
        <v>230</v>
      </c>
      <c r="AB9" s="391" t="s">
        <v>230</v>
      </c>
    </row>
    <row r="10" spans="1:28" x14ac:dyDescent="0.3">
      <c r="A10" s="300" t="s">
        <v>136</v>
      </c>
      <c r="B10" s="187">
        <v>0.12</v>
      </c>
      <c r="C10" s="188">
        <v>4290</v>
      </c>
      <c r="D10" s="189">
        <v>0.5</v>
      </c>
      <c r="E10" s="188">
        <v>78</v>
      </c>
      <c r="F10" s="188">
        <v>178</v>
      </c>
      <c r="G10" s="189">
        <v>0.5</v>
      </c>
      <c r="H10" s="188">
        <v>27100</v>
      </c>
      <c r="I10" s="189">
        <v>0.5</v>
      </c>
      <c r="J10" s="189">
        <v>0.5</v>
      </c>
      <c r="K10" s="189">
        <v>0.5</v>
      </c>
      <c r="L10" s="188">
        <v>166</v>
      </c>
      <c r="M10" s="188">
        <v>4690</v>
      </c>
      <c r="N10" s="189">
        <v>0.1</v>
      </c>
      <c r="O10" s="188">
        <v>1726</v>
      </c>
      <c r="P10" s="189">
        <v>0.5</v>
      </c>
      <c r="Q10" s="188">
        <v>5776</v>
      </c>
      <c r="R10" s="188">
        <v>86</v>
      </c>
      <c r="S10" s="189">
        <v>0.5</v>
      </c>
      <c r="T10" s="188">
        <v>1081</v>
      </c>
      <c r="U10" s="189">
        <v>0.5</v>
      </c>
      <c r="V10" s="189">
        <v>0.5</v>
      </c>
      <c r="W10" s="188">
        <v>9956</v>
      </c>
      <c r="X10" s="189">
        <v>0.5</v>
      </c>
      <c r="Y10" s="188">
        <v>133</v>
      </c>
      <c r="Z10" s="188">
        <v>108</v>
      </c>
      <c r="AA10" s="189">
        <v>0.5</v>
      </c>
      <c r="AB10" s="188">
        <v>1086</v>
      </c>
    </row>
    <row r="11" spans="1:28" x14ac:dyDescent="0.3">
      <c r="A11" s="300" t="s">
        <v>137</v>
      </c>
      <c r="B11" s="187">
        <v>0.12</v>
      </c>
      <c r="C11" s="188">
        <v>4559</v>
      </c>
      <c r="D11" s="189">
        <v>0.5</v>
      </c>
      <c r="E11" s="188">
        <v>155</v>
      </c>
      <c r="F11" s="188">
        <v>191</v>
      </c>
      <c r="G11" s="189">
        <v>0.5</v>
      </c>
      <c r="H11" s="188">
        <v>27929</v>
      </c>
      <c r="I11" s="189">
        <v>0.5</v>
      </c>
      <c r="J11" s="189">
        <v>0.5</v>
      </c>
      <c r="K11" s="189">
        <v>0.5</v>
      </c>
      <c r="L11" s="188">
        <v>174</v>
      </c>
      <c r="M11" s="188">
        <v>4994</v>
      </c>
      <c r="N11" s="189">
        <v>0.1</v>
      </c>
      <c r="O11" s="188">
        <v>1470</v>
      </c>
      <c r="P11" s="189">
        <v>0.5</v>
      </c>
      <c r="Q11" s="188">
        <v>4778</v>
      </c>
      <c r="R11" s="391" t="s">
        <v>230</v>
      </c>
      <c r="S11" s="189">
        <v>0.5</v>
      </c>
      <c r="T11" s="188">
        <v>1146</v>
      </c>
      <c r="U11" s="189">
        <v>0.5</v>
      </c>
      <c r="V11" s="189">
        <v>0.5</v>
      </c>
      <c r="W11" s="188">
        <v>11568</v>
      </c>
      <c r="X11" s="189">
        <v>0.5</v>
      </c>
      <c r="Y11" s="188">
        <v>148</v>
      </c>
      <c r="Z11" s="188">
        <v>106</v>
      </c>
      <c r="AA11" s="189">
        <v>0.5</v>
      </c>
      <c r="AB11" s="188">
        <v>1139</v>
      </c>
    </row>
    <row r="12" spans="1:28" x14ac:dyDescent="0.3">
      <c r="A12" s="300" t="s">
        <v>138</v>
      </c>
      <c r="B12" s="187">
        <v>0.12</v>
      </c>
      <c r="C12" s="188">
        <v>3789</v>
      </c>
      <c r="D12" s="189">
        <v>0.5</v>
      </c>
      <c r="E12" s="188">
        <v>100</v>
      </c>
      <c r="F12" s="188">
        <v>161</v>
      </c>
      <c r="G12" s="189">
        <v>0.5</v>
      </c>
      <c r="H12" s="188">
        <v>26892</v>
      </c>
      <c r="I12" s="189">
        <v>0.5</v>
      </c>
      <c r="J12" s="189">
        <v>0.5</v>
      </c>
      <c r="K12" s="189">
        <v>0.5</v>
      </c>
      <c r="L12" s="188">
        <v>150</v>
      </c>
      <c r="M12" s="188">
        <v>5336</v>
      </c>
      <c r="N12" s="189">
        <v>0.1</v>
      </c>
      <c r="O12" s="188">
        <v>1387</v>
      </c>
      <c r="P12" s="189">
        <v>0.5</v>
      </c>
      <c r="Q12" s="188">
        <v>4998</v>
      </c>
      <c r="R12" s="391" t="s">
        <v>230</v>
      </c>
      <c r="S12" s="189">
        <v>0.5</v>
      </c>
      <c r="T12" s="188">
        <v>1099</v>
      </c>
      <c r="U12" s="189">
        <v>0.5</v>
      </c>
      <c r="V12" s="189">
        <v>0.5</v>
      </c>
      <c r="W12" s="188">
        <v>9191</v>
      </c>
      <c r="X12" s="189">
        <v>0.5</v>
      </c>
      <c r="Y12" s="188">
        <v>125</v>
      </c>
      <c r="Z12" s="188">
        <v>138</v>
      </c>
      <c r="AA12" s="189">
        <v>0.5</v>
      </c>
      <c r="AB12" s="188">
        <v>940</v>
      </c>
    </row>
    <row r="13" spans="1:28" x14ac:dyDescent="0.3">
      <c r="A13" s="300" t="s">
        <v>139</v>
      </c>
      <c r="B13" s="187">
        <v>0.12</v>
      </c>
      <c r="C13" s="391" t="s">
        <v>230</v>
      </c>
      <c r="D13" s="189">
        <v>0.5</v>
      </c>
      <c r="E13" s="391" t="s">
        <v>230</v>
      </c>
      <c r="F13" s="391" t="s">
        <v>230</v>
      </c>
      <c r="G13" s="189">
        <v>0.5</v>
      </c>
      <c r="H13" s="391" t="s">
        <v>230</v>
      </c>
      <c r="I13" s="189">
        <v>0.5</v>
      </c>
      <c r="J13" s="189">
        <v>0.5</v>
      </c>
      <c r="K13" s="189">
        <v>0.5</v>
      </c>
      <c r="L13" s="391" t="s">
        <v>230</v>
      </c>
      <c r="M13" s="391" t="s">
        <v>230</v>
      </c>
      <c r="N13" s="189">
        <v>0.1</v>
      </c>
      <c r="O13" s="391" t="s">
        <v>230</v>
      </c>
      <c r="P13" s="189">
        <v>0.5</v>
      </c>
      <c r="Q13" s="391" t="s">
        <v>230</v>
      </c>
      <c r="R13" s="188">
        <v>70</v>
      </c>
      <c r="S13" s="189">
        <v>0.5</v>
      </c>
      <c r="T13" s="391" t="s">
        <v>230</v>
      </c>
      <c r="U13" s="189">
        <v>0.5</v>
      </c>
      <c r="V13" s="189">
        <v>0.5</v>
      </c>
      <c r="W13" s="391" t="s">
        <v>230</v>
      </c>
      <c r="X13" s="189">
        <v>0.5</v>
      </c>
      <c r="Y13" s="391" t="s">
        <v>230</v>
      </c>
      <c r="Z13" s="391" t="s">
        <v>230</v>
      </c>
      <c r="AA13" s="189">
        <v>0.5</v>
      </c>
      <c r="AB13" s="391" t="s">
        <v>230</v>
      </c>
    </row>
    <row r="14" spans="1:28" x14ac:dyDescent="0.3">
      <c r="A14" s="300" t="s">
        <v>140</v>
      </c>
      <c r="B14" s="187">
        <v>0.12</v>
      </c>
      <c r="C14" s="188">
        <v>3480</v>
      </c>
      <c r="D14" s="189">
        <v>0.5</v>
      </c>
      <c r="E14" s="391" t="s">
        <v>230</v>
      </c>
      <c r="F14" s="188">
        <v>141</v>
      </c>
      <c r="G14" s="189">
        <v>0.5</v>
      </c>
      <c r="H14" s="188">
        <v>25816</v>
      </c>
      <c r="I14" s="189">
        <v>0.5</v>
      </c>
      <c r="J14" s="189">
        <v>0.5</v>
      </c>
      <c r="K14" s="189">
        <v>0.5</v>
      </c>
      <c r="L14" s="188">
        <v>163</v>
      </c>
      <c r="M14" s="188">
        <v>4883</v>
      </c>
      <c r="N14" s="189">
        <v>0.1</v>
      </c>
      <c r="O14" s="188">
        <v>1565</v>
      </c>
      <c r="P14" s="189">
        <v>0.5</v>
      </c>
      <c r="Q14" s="188">
        <v>5675</v>
      </c>
      <c r="R14" s="391" t="s">
        <v>230</v>
      </c>
      <c r="S14" s="189">
        <v>0.5</v>
      </c>
      <c r="T14" s="188">
        <v>999</v>
      </c>
      <c r="U14" s="189">
        <v>0.5</v>
      </c>
      <c r="V14" s="189">
        <v>0.5</v>
      </c>
      <c r="W14" s="188">
        <v>10933</v>
      </c>
      <c r="X14" s="189">
        <v>0.5</v>
      </c>
      <c r="Y14" s="188">
        <v>107</v>
      </c>
      <c r="Z14" s="188">
        <v>106</v>
      </c>
      <c r="AA14" s="189">
        <v>0.5</v>
      </c>
      <c r="AB14" s="188">
        <v>1062</v>
      </c>
    </row>
    <row r="15" spans="1:28" x14ac:dyDescent="0.3">
      <c r="A15" s="300" t="s">
        <v>141</v>
      </c>
      <c r="B15" s="187">
        <v>0.12</v>
      </c>
      <c r="C15" s="391" t="s">
        <v>230</v>
      </c>
      <c r="D15" s="189">
        <v>0.5</v>
      </c>
      <c r="E15" s="391" t="s">
        <v>230</v>
      </c>
      <c r="F15" s="391" t="s">
        <v>230</v>
      </c>
      <c r="G15" s="189">
        <v>0.5</v>
      </c>
      <c r="H15" s="391" t="s">
        <v>230</v>
      </c>
      <c r="I15" s="189">
        <v>0.5</v>
      </c>
      <c r="J15" s="189">
        <v>0.5</v>
      </c>
      <c r="K15" s="189">
        <v>0.5</v>
      </c>
      <c r="L15" s="391" t="s">
        <v>230</v>
      </c>
      <c r="M15" s="391" t="s">
        <v>230</v>
      </c>
      <c r="N15" s="189">
        <v>0.1</v>
      </c>
      <c r="O15" s="391" t="s">
        <v>230</v>
      </c>
      <c r="P15" s="189">
        <v>0.5</v>
      </c>
      <c r="Q15" s="391" t="s">
        <v>230</v>
      </c>
      <c r="R15" s="391" t="s">
        <v>230</v>
      </c>
      <c r="S15" s="189">
        <v>0.5</v>
      </c>
      <c r="T15" s="391" t="s">
        <v>230</v>
      </c>
      <c r="U15" s="189">
        <v>0.5</v>
      </c>
      <c r="V15" s="189">
        <v>0.5</v>
      </c>
      <c r="W15" s="391" t="s">
        <v>230</v>
      </c>
      <c r="X15" s="189">
        <v>0.5</v>
      </c>
      <c r="Y15" s="391" t="s">
        <v>230</v>
      </c>
      <c r="Z15" s="391" t="s">
        <v>230</v>
      </c>
      <c r="AA15" s="189">
        <v>0.5</v>
      </c>
      <c r="AB15" s="391" t="s">
        <v>230</v>
      </c>
    </row>
    <row r="16" spans="1:28" ht="13.5" thickBot="1" x14ac:dyDescent="0.35">
      <c r="A16" s="386" t="s">
        <v>142</v>
      </c>
      <c r="B16" s="187">
        <v>0.12</v>
      </c>
      <c r="C16" s="188">
        <v>3970</v>
      </c>
      <c r="D16" s="189">
        <v>0.5</v>
      </c>
      <c r="E16" s="391" t="s">
        <v>230</v>
      </c>
      <c r="F16" s="391" t="s">
        <v>230</v>
      </c>
      <c r="G16" s="189">
        <v>0.5</v>
      </c>
      <c r="H16" s="188">
        <v>22607</v>
      </c>
      <c r="I16" s="189">
        <v>0.5</v>
      </c>
      <c r="J16" s="189">
        <v>0.5</v>
      </c>
      <c r="K16" s="189">
        <v>0.5</v>
      </c>
      <c r="L16" s="188">
        <v>155</v>
      </c>
      <c r="M16" s="188">
        <v>5120</v>
      </c>
      <c r="N16" s="189">
        <v>0.1</v>
      </c>
      <c r="O16" s="391" t="s">
        <v>230</v>
      </c>
      <c r="P16" s="189">
        <v>0.5</v>
      </c>
      <c r="Q16" s="188">
        <v>5825</v>
      </c>
      <c r="R16" s="188">
        <v>78</v>
      </c>
      <c r="S16" s="189">
        <v>0.5</v>
      </c>
      <c r="T16" s="188">
        <v>1053</v>
      </c>
      <c r="U16" s="189">
        <v>0.5</v>
      </c>
      <c r="V16" s="189">
        <v>0.5</v>
      </c>
      <c r="W16" s="188">
        <v>8917</v>
      </c>
      <c r="X16" s="189">
        <v>0.5</v>
      </c>
      <c r="Y16" s="188">
        <v>92</v>
      </c>
      <c r="Z16" s="188">
        <v>375</v>
      </c>
      <c r="AA16" s="189">
        <v>0.5</v>
      </c>
      <c r="AB16" s="188">
        <v>975</v>
      </c>
    </row>
    <row r="17" spans="1:28" ht="13.5" thickBot="1" x14ac:dyDescent="0.35">
      <c r="A17" s="387" t="s">
        <v>182</v>
      </c>
      <c r="B17" s="392" t="s">
        <v>230</v>
      </c>
      <c r="C17" s="393" t="s">
        <v>230</v>
      </c>
      <c r="D17" s="393" t="s">
        <v>230</v>
      </c>
      <c r="E17" s="394" t="s">
        <v>230</v>
      </c>
      <c r="F17" s="393" t="s">
        <v>230</v>
      </c>
      <c r="G17" s="395" t="s">
        <v>230</v>
      </c>
      <c r="H17" s="395" t="s">
        <v>230</v>
      </c>
      <c r="I17" s="185">
        <v>20</v>
      </c>
      <c r="J17" s="393" t="s">
        <v>230</v>
      </c>
      <c r="K17" s="185">
        <v>400</v>
      </c>
      <c r="L17" s="185">
        <v>600</v>
      </c>
      <c r="M17" s="393" t="s">
        <v>230</v>
      </c>
      <c r="N17" s="185">
        <v>5</v>
      </c>
      <c r="O17" s="393" t="s">
        <v>230</v>
      </c>
      <c r="P17" s="393" t="s">
        <v>230</v>
      </c>
      <c r="Q17" s="393" t="s">
        <v>230</v>
      </c>
      <c r="R17" s="393" t="s">
        <v>230</v>
      </c>
      <c r="S17" s="393" t="s">
        <v>230</v>
      </c>
      <c r="T17" s="393" t="s">
        <v>230</v>
      </c>
      <c r="U17" s="185">
        <v>90</v>
      </c>
      <c r="V17" s="185">
        <v>200</v>
      </c>
      <c r="W17" s="393" t="s">
        <v>230</v>
      </c>
      <c r="X17" s="393" t="s">
        <v>230</v>
      </c>
      <c r="Y17" s="393" t="s">
        <v>230</v>
      </c>
      <c r="Z17" s="393" t="s">
        <v>230</v>
      </c>
      <c r="AA17" s="393" t="s">
        <v>230</v>
      </c>
      <c r="AB17" s="186">
        <v>2500</v>
      </c>
    </row>
    <row r="18" spans="1:28" x14ac:dyDescent="0.3">
      <c r="A18" s="301" t="s">
        <v>2</v>
      </c>
      <c r="B18" s="46">
        <f t="shared" ref="B18:AB18" si="0">AVERAGE(B5:B16)</f>
        <v>0.12000000000000002</v>
      </c>
      <c r="C18" s="45">
        <f t="shared" si="0"/>
        <v>4188.625</v>
      </c>
      <c r="D18" s="67">
        <f>AVERAGE(D5:D16)</f>
        <v>0.5</v>
      </c>
      <c r="E18" s="114">
        <f t="shared" si="0"/>
        <v>124.2</v>
      </c>
      <c r="F18" s="45">
        <f t="shared" si="0"/>
        <v>172</v>
      </c>
      <c r="G18" s="84">
        <f t="shared" si="0"/>
        <v>0.5</v>
      </c>
      <c r="H18" s="44">
        <f t="shared" si="0"/>
        <v>25117.111111111109</v>
      </c>
      <c r="I18" s="106">
        <f t="shared" si="0"/>
        <v>0.5</v>
      </c>
      <c r="J18" s="25">
        <f t="shared" si="0"/>
        <v>0.5</v>
      </c>
      <c r="K18" s="49">
        <f t="shared" si="0"/>
        <v>0.5</v>
      </c>
      <c r="L18" s="30">
        <f t="shared" si="0"/>
        <v>161.77777777777777</v>
      </c>
      <c r="M18" s="31">
        <f t="shared" si="0"/>
        <v>4936.666666666667</v>
      </c>
      <c r="N18" s="67">
        <f>AVERAGE(N5:N16)</f>
        <v>9.9999999999999992E-2</v>
      </c>
      <c r="O18" s="31">
        <f t="shared" si="0"/>
        <v>1693</v>
      </c>
      <c r="P18" s="67">
        <f>AVERAGE(P5:P16)</f>
        <v>0.5</v>
      </c>
      <c r="Q18" s="31">
        <f t="shared" si="0"/>
        <v>4929.5555555555557</v>
      </c>
      <c r="R18" s="31">
        <f t="shared" si="0"/>
        <v>84.666666666666671</v>
      </c>
      <c r="S18" s="41">
        <f t="shared" si="0"/>
        <v>0.5</v>
      </c>
      <c r="T18" s="31">
        <f t="shared" si="0"/>
        <v>1125.5555555555557</v>
      </c>
      <c r="U18" s="67">
        <f t="shared" si="0"/>
        <v>0.5</v>
      </c>
      <c r="V18" s="67">
        <f>AVERAGE(V5:V16)</f>
        <v>0.5</v>
      </c>
      <c r="W18" s="31">
        <f t="shared" si="0"/>
        <v>9384.2222222222226</v>
      </c>
      <c r="X18" s="41">
        <f t="shared" si="0"/>
        <v>0.5</v>
      </c>
      <c r="Y18" s="31">
        <f t="shared" si="0"/>
        <v>101.25</v>
      </c>
      <c r="Z18" s="31">
        <f t="shared" si="0"/>
        <v>151.125</v>
      </c>
      <c r="AA18" s="67">
        <f>AVERAGE(AA5:AA16)</f>
        <v>0.5</v>
      </c>
      <c r="AB18" s="108">
        <f t="shared" si="0"/>
        <v>977.66666666666663</v>
      </c>
    </row>
    <row r="19" spans="1:28" x14ac:dyDescent="0.3">
      <c r="A19" s="302" t="s">
        <v>10</v>
      </c>
      <c r="B19" s="47">
        <f t="shared" ref="B19:AB19" si="1">MAX(B5:B16)</f>
        <v>0.12</v>
      </c>
      <c r="C19" s="50">
        <f t="shared" si="1"/>
        <v>4824</v>
      </c>
      <c r="D19" s="68">
        <f>MAX(D5:D16)</f>
        <v>0.5</v>
      </c>
      <c r="E19" s="105">
        <f t="shared" si="1"/>
        <v>183</v>
      </c>
      <c r="F19" s="50">
        <f t="shared" si="1"/>
        <v>191</v>
      </c>
      <c r="G19" s="85">
        <f t="shared" si="1"/>
        <v>0.5</v>
      </c>
      <c r="H19" s="51">
        <f t="shared" si="1"/>
        <v>27929</v>
      </c>
      <c r="I19" s="107">
        <f t="shared" si="1"/>
        <v>0.5</v>
      </c>
      <c r="J19" s="50">
        <f t="shared" si="1"/>
        <v>0.5</v>
      </c>
      <c r="K19" s="52">
        <f t="shared" si="1"/>
        <v>0.5</v>
      </c>
      <c r="L19" s="51">
        <f t="shared" si="1"/>
        <v>178</v>
      </c>
      <c r="M19" s="34">
        <f t="shared" si="1"/>
        <v>5521</v>
      </c>
      <c r="N19" s="68">
        <f>MAX(N5:N16)</f>
        <v>0.1</v>
      </c>
      <c r="O19" s="34">
        <f t="shared" si="1"/>
        <v>2039</v>
      </c>
      <c r="P19" s="68">
        <f>MAX(P5:P16)</f>
        <v>0.5</v>
      </c>
      <c r="Q19" s="34">
        <f t="shared" si="1"/>
        <v>5825</v>
      </c>
      <c r="R19" s="34">
        <f t="shared" si="1"/>
        <v>102</v>
      </c>
      <c r="S19" s="42">
        <f t="shared" si="1"/>
        <v>0.5</v>
      </c>
      <c r="T19" s="34">
        <f t="shared" si="1"/>
        <v>1247</v>
      </c>
      <c r="U19" s="68">
        <f t="shared" si="1"/>
        <v>0.5</v>
      </c>
      <c r="V19" s="68">
        <f>MAX(V5:V16)</f>
        <v>0.5</v>
      </c>
      <c r="W19" s="34">
        <f t="shared" si="1"/>
        <v>11568</v>
      </c>
      <c r="X19" s="42">
        <f t="shared" si="1"/>
        <v>0.5</v>
      </c>
      <c r="Y19" s="34">
        <f t="shared" si="1"/>
        <v>148</v>
      </c>
      <c r="Z19" s="34">
        <f t="shared" si="1"/>
        <v>375</v>
      </c>
      <c r="AA19" s="68">
        <f>MAX(AA5:AA16)</f>
        <v>0.5</v>
      </c>
      <c r="AB19" s="109">
        <f t="shared" si="1"/>
        <v>1139</v>
      </c>
    </row>
    <row r="20" spans="1:28" x14ac:dyDescent="0.3">
      <c r="A20" s="352" t="s">
        <v>11</v>
      </c>
      <c r="B20" s="353">
        <f t="shared" ref="B20:AB20" si="2">MIN(B5:B16)</f>
        <v>0.12</v>
      </c>
      <c r="C20" s="354">
        <f t="shared" si="2"/>
        <v>3480</v>
      </c>
      <c r="D20" s="359">
        <f>MIN(D5:D16)</f>
        <v>0.5</v>
      </c>
      <c r="E20" s="388">
        <f t="shared" si="2"/>
        <v>78</v>
      </c>
      <c r="F20" s="354">
        <f t="shared" si="2"/>
        <v>141</v>
      </c>
      <c r="G20" s="358">
        <f t="shared" si="2"/>
        <v>0.5</v>
      </c>
      <c r="H20" s="356">
        <f t="shared" si="2"/>
        <v>20676</v>
      </c>
      <c r="I20" s="389">
        <f t="shared" si="2"/>
        <v>0.5</v>
      </c>
      <c r="J20" s="354">
        <f t="shared" si="2"/>
        <v>0.5</v>
      </c>
      <c r="K20" s="390">
        <f t="shared" si="2"/>
        <v>0.5</v>
      </c>
      <c r="L20" s="356">
        <f t="shared" si="2"/>
        <v>150</v>
      </c>
      <c r="M20" s="337">
        <f t="shared" si="2"/>
        <v>4223</v>
      </c>
      <c r="N20" s="359">
        <f>MIN(N5:N16)</f>
        <v>0.1</v>
      </c>
      <c r="O20" s="337">
        <f t="shared" si="2"/>
        <v>1387</v>
      </c>
      <c r="P20" s="359">
        <f>MIN(P5:P16)</f>
        <v>0.5</v>
      </c>
      <c r="Q20" s="337">
        <f t="shared" si="2"/>
        <v>3914</v>
      </c>
      <c r="R20" s="337">
        <f t="shared" si="2"/>
        <v>70</v>
      </c>
      <c r="S20" s="338">
        <f t="shared" si="2"/>
        <v>0.5</v>
      </c>
      <c r="T20" s="337">
        <f t="shared" si="2"/>
        <v>999</v>
      </c>
      <c r="U20" s="359">
        <f t="shared" si="2"/>
        <v>0.5</v>
      </c>
      <c r="V20" s="359">
        <f>MIN(V5:V16)</f>
        <v>0.5</v>
      </c>
      <c r="W20" s="337">
        <f t="shared" si="2"/>
        <v>4401</v>
      </c>
      <c r="X20" s="338">
        <f t="shared" si="2"/>
        <v>0.5</v>
      </c>
      <c r="Y20" s="337">
        <f t="shared" si="2"/>
        <v>13</v>
      </c>
      <c r="Z20" s="337">
        <f t="shared" si="2"/>
        <v>106</v>
      </c>
      <c r="AA20" s="359">
        <f>MIN(AA5:AA16)</f>
        <v>0.5</v>
      </c>
      <c r="AB20" s="367">
        <f t="shared" si="2"/>
        <v>822</v>
      </c>
    </row>
    <row r="10000" spans="52:52" hidden="1" x14ac:dyDescent="0.3">
      <c r="AZ10000" s="7">
        <v>1</v>
      </c>
    </row>
  </sheetData>
  <mergeCells count="2">
    <mergeCell ref="A1:G1"/>
    <mergeCell ref="H1:AB1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6" orientation="landscape" r:id="rId1"/>
  <headerFooter>
    <oddHeader>&amp;C&amp;16תאגיד המים יובלים</oddHeader>
    <oddFooter>&amp;C&amp;12מכון טיהור שפכים אשדוד</oddFooter>
  </headerFooter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גיליון5"/>
  <dimension ref="A1:AZ10000"/>
  <sheetViews>
    <sheetView showGridLines="0" showZeros="0" rightToLeft="1" zoomScaleNormal="100" workbookViewId="0">
      <selection activeCell="A22" sqref="A22:XFD1048576"/>
    </sheetView>
  </sheetViews>
  <sheetFormatPr defaultColWidth="0" defaultRowHeight="13" zeroHeight="1" x14ac:dyDescent="0.3"/>
  <cols>
    <col min="1" max="1" width="12.08984375" style="7" customWidth="1"/>
    <col min="2" max="2" width="17.453125" style="7" customWidth="1"/>
    <col min="3" max="5" width="8.54296875" style="7" customWidth="1"/>
    <col min="6" max="6" width="16.90625" style="7" customWidth="1"/>
    <col min="7" max="9" width="8.54296875" style="7" customWidth="1"/>
    <col min="10" max="10" width="28.08984375" style="7" customWidth="1"/>
    <col min="11" max="13" width="8.54296875" style="7" customWidth="1"/>
    <col min="14" max="14" width="13.36328125" style="12" customWidth="1"/>
    <col min="15" max="15" width="9.54296875" style="12" customWidth="1"/>
    <col min="16" max="16" width="9.54296875" style="7" customWidth="1"/>
    <col min="17" max="17" width="9.54296875" style="18" customWidth="1"/>
    <col min="18" max="52" width="0" style="7" hidden="1" customWidth="1"/>
    <col min="53" max="16384" width="9.1796875" style="7" hidden="1"/>
  </cols>
  <sheetData>
    <row r="1" spans="1:17" ht="13.5" thickBot="1" x14ac:dyDescent="0.35">
      <c r="A1" s="277" t="str">
        <f>ספיקות!A1</f>
        <v>דוח הפעלה שנתי מט"ש אשדוד 2018</v>
      </c>
      <c r="B1" s="278"/>
      <c r="C1" s="279"/>
      <c r="D1" s="280"/>
      <c r="E1" s="443" t="s">
        <v>147</v>
      </c>
      <c r="F1" s="444"/>
      <c r="G1" s="444"/>
      <c r="H1" s="444"/>
      <c r="I1" s="444"/>
      <c r="J1" s="444"/>
      <c r="K1" s="444"/>
      <c r="L1" s="444"/>
      <c r="M1" s="444"/>
      <c r="N1" s="444"/>
      <c r="O1" s="444"/>
      <c r="P1" s="444"/>
      <c r="Q1" s="445"/>
    </row>
    <row r="2" spans="1:17" ht="13.5" customHeight="1" thickBot="1" x14ac:dyDescent="0.35">
      <c r="A2" s="271" t="s">
        <v>22</v>
      </c>
      <c r="B2" s="266" t="s">
        <v>159</v>
      </c>
      <c r="C2" s="275" t="s">
        <v>215</v>
      </c>
      <c r="D2" s="275" t="s">
        <v>216</v>
      </c>
      <c r="E2" s="275" t="s">
        <v>217</v>
      </c>
      <c r="F2" s="266" t="s">
        <v>180</v>
      </c>
      <c r="G2" s="275" t="s">
        <v>218</v>
      </c>
      <c r="H2" s="275" t="s">
        <v>219</v>
      </c>
      <c r="I2" s="275" t="s">
        <v>220</v>
      </c>
      <c r="J2" s="266" t="s">
        <v>23</v>
      </c>
      <c r="K2" s="275" t="s">
        <v>221</v>
      </c>
      <c r="L2" s="275" t="s">
        <v>222</v>
      </c>
      <c r="M2" s="275" t="s">
        <v>223</v>
      </c>
      <c r="N2" s="266" t="s">
        <v>9</v>
      </c>
      <c r="O2" s="275" t="s">
        <v>224</v>
      </c>
      <c r="P2" s="275" t="s">
        <v>225</v>
      </c>
      <c r="Q2" s="275" t="s">
        <v>226</v>
      </c>
    </row>
    <row r="3" spans="1:17" s="17" customFormat="1" ht="15" customHeight="1" thickBot="1" x14ac:dyDescent="0.35">
      <c r="A3" s="229" t="s">
        <v>119</v>
      </c>
      <c r="B3" s="242" t="s">
        <v>4</v>
      </c>
      <c r="C3" s="238" t="s">
        <v>3</v>
      </c>
      <c r="D3" s="238" t="s">
        <v>51</v>
      </c>
      <c r="E3" s="238" t="s">
        <v>108</v>
      </c>
      <c r="F3" s="242" t="s">
        <v>4</v>
      </c>
      <c r="G3" s="238" t="s">
        <v>3</v>
      </c>
      <c r="H3" s="238" t="s">
        <v>51</v>
      </c>
      <c r="I3" s="238" t="s">
        <v>108</v>
      </c>
      <c r="J3" s="242" t="s">
        <v>20</v>
      </c>
      <c r="K3" s="236" t="s">
        <v>28</v>
      </c>
      <c r="L3" s="238" t="s">
        <v>66</v>
      </c>
      <c r="M3" s="238" t="s">
        <v>107</v>
      </c>
      <c r="N3" s="240" t="s">
        <v>47</v>
      </c>
      <c r="O3" s="411" t="s">
        <v>230</v>
      </c>
      <c r="P3" s="243" t="s">
        <v>164</v>
      </c>
      <c r="Q3" s="396" t="s">
        <v>24</v>
      </c>
    </row>
    <row r="4" spans="1:17" ht="26.25" customHeight="1" thickBot="1" x14ac:dyDescent="0.35">
      <c r="A4" s="412" t="s">
        <v>230</v>
      </c>
      <c r="B4" s="413" t="s">
        <v>230</v>
      </c>
      <c r="C4" s="414" t="s">
        <v>230</v>
      </c>
      <c r="D4" s="414" t="s">
        <v>230</v>
      </c>
      <c r="E4" s="414" t="s">
        <v>230</v>
      </c>
      <c r="F4" s="413" t="s">
        <v>230</v>
      </c>
      <c r="G4" s="414" t="s">
        <v>230</v>
      </c>
      <c r="H4" s="414" t="s">
        <v>230</v>
      </c>
      <c r="I4" s="414" t="s">
        <v>230</v>
      </c>
      <c r="J4" s="413" t="s">
        <v>230</v>
      </c>
      <c r="K4" s="415" t="s">
        <v>230</v>
      </c>
      <c r="L4" s="414" t="s">
        <v>230</v>
      </c>
      <c r="M4" s="414" t="s">
        <v>230</v>
      </c>
      <c r="N4" s="242" t="s">
        <v>162</v>
      </c>
      <c r="O4" s="19" t="s">
        <v>163</v>
      </c>
      <c r="P4" s="416" t="s">
        <v>230</v>
      </c>
      <c r="Q4" s="322" t="s">
        <v>230</v>
      </c>
    </row>
    <row r="5" spans="1:17" ht="26.5" thickBot="1" x14ac:dyDescent="0.35">
      <c r="A5" s="417" t="s">
        <v>230</v>
      </c>
      <c r="B5" s="228" t="s">
        <v>161</v>
      </c>
      <c r="C5" s="381" t="s">
        <v>230</v>
      </c>
      <c r="D5" s="381" t="s">
        <v>230</v>
      </c>
      <c r="E5" s="381" t="s">
        <v>230</v>
      </c>
      <c r="F5" s="228" t="s">
        <v>181</v>
      </c>
      <c r="G5" s="381" t="s">
        <v>230</v>
      </c>
      <c r="H5" s="381" t="s">
        <v>230</v>
      </c>
      <c r="I5" s="381" t="s">
        <v>230</v>
      </c>
      <c r="J5" s="228" t="s">
        <v>8</v>
      </c>
      <c r="K5" s="381" t="s">
        <v>230</v>
      </c>
      <c r="L5" s="381" t="s">
        <v>230</v>
      </c>
      <c r="M5" s="382" t="s">
        <v>230</v>
      </c>
      <c r="N5" s="418" t="s">
        <v>230</v>
      </c>
      <c r="O5" s="19" t="s">
        <v>160</v>
      </c>
      <c r="P5" s="416" t="s">
        <v>230</v>
      </c>
      <c r="Q5" s="396" t="s">
        <v>185</v>
      </c>
    </row>
    <row r="6" spans="1:17" ht="13.5" thickBot="1" x14ac:dyDescent="0.35">
      <c r="A6" s="9" t="s">
        <v>131</v>
      </c>
      <c r="B6" s="148">
        <f>שפכים!B5*ספיקות!C6/1000</f>
        <v>13617.331677419355</v>
      </c>
      <c r="C6" s="149">
        <f>שפכים!C5*ספיקות!C6/1000</f>
        <v>30857.007741935486</v>
      </c>
      <c r="D6" s="149">
        <f>שפכים!D5*ספיקות!C6/1000</f>
        <v>10732.872258064515</v>
      </c>
      <c r="E6" s="158">
        <f>שפכים!E5*ספיקות!C6/1000</f>
        <v>2985.0800967741934</v>
      </c>
      <c r="F6" s="148">
        <f>'מוצא מהמטש-קולחין '!C5*'עומסי שפכים וצריכת אנרגיה'!C6/1000</f>
        <v>185.14204645161291</v>
      </c>
      <c r="G6" s="149">
        <f>'מוצא מהמטש-קולחין '!D5*'עומסי שפכים וצריכת אנרגיה'!C6/1000</f>
        <v>1450.2793638709679</v>
      </c>
      <c r="H6" s="149">
        <f>'מוצא מהמטש-קולחין '!E5*'עומסי שפכים וצריכת אנרגיה'!C6/1000</f>
        <v>215.9990541935484</v>
      </c>
      <c r="I6" s="150">
        <f>'מוצא מהמטש-קולחין '!F5*'עומסי שפכים וצריכת אנרגיה'!C6/1000</f>
        <v>308.57007741935485</v>
      </c>
      <c r="J6" s="177">
        <f>(B6-F6)/B6</f>
        <v>0.98640394088669958</v>
      </c>
      <c r="K6" s="177">
        <f>(C6-G6)/C6</f>
        <v>0.95300000000000007</v>
      </c>
      <c r="L6" s="177">
        <f>(D6-H6)/D6</f>
        <v>0.97987500000000005</v>
      </c>
      <c r="M6" s="177">
        <f>(E6-I6)/E6</f>
        <v>0.89662921348314617</v>
      </c>
      <c r="N6" s="155">
        <f>O6*30</f>
        <v>795570</v>
      </c>
      <c r="O6" s="156">
        <v>26519</v>
      </c>
      <c r="P6" s="161">
        <f>O6/ספיקות!C6</f>
        <v>0.79066253617466553</v>
      </c>
      <c r="Q6" s="397">
        <f>O6/B6</f>
        <v>1.9474446703809496</v>
      </c>
    </row>
    <row r="7" spans="1:17" ht="13.5" thickBot="1" x14ac:dyDescent="0.35">
      <c r="A7" s="9" t="s">
        <v>132</v>
      </c>
      <c r="B7" s="151">
        <f>שפכים!B6*ספיקות!C7/1000</f>
        <v>11367.668482758621</v>
      </c>
      <c r="C7" s="126">
        <f>שפכים!C6*ספיקות!C7/1000</f>
        <v>24737.771793103449</v>
      </c>
      <c r="D7" s="126">
        <f>שפכים!D6*ספיקות!C7/1000</f>
        <v>6623.4382758620686</v>
      </c>
      <c r="E7" s="159">
        <f>שפכים!E6*ספיקות!C7/1000</f>
        <v>2464.5351724137931</v>
      </c>
      <c r="F7" s="151">
        <f>'מוצא מהמטש-קולחין '!C6*'עומסי שפכים וצריכת אנרגיה'!C7/1000</f>
        <v>197.90217434482759</v>
      </c>
      <c r="G7" s="126">
        <f>'מוצא מהמטש-קולחין '!D6*'עומסי שפכים וצריכת אנרגיה'!C7/1000</f>
        <v>1236.8885896551726</v>
      </c>
      <c r="H7" s="126">
        <f>'מוצא מהמטש-קולחין '!E6*'עומסי שפכים וצריכת אנרגיה'!C7/1000</f>
        <v>222.63994613793105</v>
      </c>
      <c r="I7" s="152">
        <f>'מוצא מהמטש-קולחין '!F6*'עומסי שפכים וצריכת אנרגיה'!C7/1000</f>
        <v>346.3288051034483</v>
      </c>
      <c r="J7" s="177">
        <f t="shared" ref="J7:J16" si="0">(B7-F7)/B7</f>
        <v>0.98259078590785898</v>
      </c>
      <c r="K7" s="177">
        <f t="shared" ref="K7:K16" si="1">(C7-G7)/C7</f>
        <v>0.95</v>
      </c>
      <c r="L7" s="177">
        <f t="shared" ref="L7:L16" si="2">(D7-H7)/D7</f>
        <v>0.96638604651162785</v>
      </c>
      <c r="M7" s="177">
        <f t="shared" ref="M7:M16" si="3">(E7-I7)/E7</f>
        <v>0.85947499999999999</v>
      </c>
      <c r="N7" s="155">
        <f t="shared" ref="N7:N17" si="4">O7*30</f>
        <v>827040</v>
      </c>
      <c r="O7" s="141">
        <v>27568</v>
      </c>
      <c r="P7" s="161">
        <f>O7/ספיקות!C7</f>
        <v>0.89487057222233413</v>
      </c>
      <c r="Q7" s="398">
        <f t="shared" ref="Q7:Q17" si="5">O7/B7</f>
        <v>2.425123501957545</v>
      </c>
    </row>
    <row r="8" spans="1:17" ht="13.5" thickBot="1" x14ac:dyDescent="0.35">
      <c r="A8" s="9" t="s">
        <v>133</v>
      </c>
      <c r="B8" s="151">
        <f>שפכים!B7*ספיקות!C8/1000</f>
        <v>11486.214580645161</v>
      </c>
      <c r="C8" s="126">
        <f>שפכים!C7*ספיקות!C8/1000</f>
        <v>26506.649032258065</v>
      </c>
      <c r="D8" s="126">
        <f>שפכים!D7*ספיקות!C8/1000</f>
        <v>8770.1011612903239</v>
      </c>
      <c r="E8" s="159">
        <f>שפכים!E7*ספיקות!C8/1000</f>
        <v>3010.6317419354837</v>
      </c>
      <c r="F8" s="151">
        <f>'מוצא מהמטש-קולחין '!C7*'עומסי שפכים וצריכת אנרגיה'!C8/1000</f>
        <v>212.05319225806451</v>
      </c>
      <c r="G8" s="126">
        <f>'מוצא מהמטש-קולחין '!D7*'עומסי שפכים וצריכת אנרגיה'!C8/1000</f>
        <v>1378.3457496774195</v>
      </c>
      <c r="H8" s="126">
        <f>'מוצא מהמטש-קולחין '!E7*'עומסי שפכים וצריכת אנרגיה'!C8/1000</f>
        <v>265.06649032258071</v>
      </c>
      <c r="I8" s="152">
        <f>'מוצא מהמטש-קולחין '!F7*'עומסי שפכים וצריכת אנרגיה'!C8/1000</f>
        <v>291.5731393548387</v>
      </c>
      <c r="J8" s="177">
        <f t="shared" si="0"/>
        <v>0.98153846153846147</v>
      </c>
      <c r="K8" s="177">
        <f t="shared" si="1"/>
        <v>0.94799999999999995</v>
      </c>
      <c r="L8" s="177">
        <f t="shared" si="2"/>
        <v>0.96977611940298503</v>
      </c>
      <c r="M8" s="177">
        <f t="shared" si="3"/>
        <v>0.90315217391304348</v>
      </c>
      <c r="N8" s="155">
        <f t="shared" si="4"/>
        <v>796620</v>
      </c>
      <c r="O8" s="141">
        <v>26554</v>
      </c>
      <c r="P8" s="161">
        <f>O8/ספיקות!C8</f>
        <v>0.81144696841250252</v>
      </c>
      <c r="Q8" s="398">
        <f t="shared" si="5"/>
        <v>2.3118147248219447</v>
      </c>
    </row>
    <row r="9" spans="1:17" ht="13.5" thickBot="1" x14ac:dyDescent="0.35">
      <c r="A9" s="9" t="s">
        <v>134</v>
      </c>
      <c r="B9" s="151">
        <f>שפכים!B8*ספיקות!C9/1000</f>
        <v>14045.0394</v>
      </c>
      <c r="C9" s="126">
        <f>שפכים!C8*ספיקות!C9/1000</f>
        <v>26839.493099999996</v>
      </c>
      <c r="D9" s="126">
        <f>שפכים!D8*ספיקות!C9/1000</f>
        <v>11800.3984</v>
      </c>
      <c r="E9" s="159">
        <f>שפכים!E8*ספיקות!C9/1000</f>
        <v>2853.9006999999997</v>
      </c>
      <c r="F9" s="151">
        <f>'מוצא מהמטש-קולחין '!C8*'עומסי שפכים וצריכת אנרגיה'!C9/1000</f>
        <v>241.55543789999996</v>
      </c>
      <c r="G9" s="126">
        <f>'מוצא מהמטש-קולחין '!D8*'עומסי שפכים וצריכת אנרגיה'!C9/1000</f>
        <v>1234.6166825999996</v>
      </c>
      <c r="H9" s="126">
        <f>'מוצא מהמטש-קולחין '!E8*'עומסי שפכים וצריכת אנרגיה'!C9/1000</f>
        <v>241.55543789999996</v>
      </c>
      <c r="I9" s="152">
        <f>'מוצא מהמטש-קולחין '!F8*'עומסי שפכים וצריכת אנרגיה'!C9/1000</f>
        <v>402.59239649999989</v>
      </c>
      <c r="J9" s="177">
        <f t="shared" si="0"/>
        <v>0.9828013698630137</v>
      </c>
      <c r="K9" s="177">
        <f t="shared" si="1"/>
        <v>0.95399999999999996</v>
      </c>
      <c r="L9" s="177">
        <f t="shared" si="2"/>
        <v>0.97952989130434776</v>
      </c>
      <c r="M9" s="177">
        <f t="shared" si="3"/>
        <v>0.85893258426966301</v>
      </c>
      <c r="N9" s="155">
        <f t="shared" si="4"/>
        <v>750150</v>
      </c>
      <c r="O9" s="141">
        <v>25005</v>
      </c>
      <c r="P9" s="161">
        <f>O9/ספיקות!C9</f>
        <v>0.77979062130648069</v>
      </c>
      <c r="Q9" s="398">
        <f t="shared" si="5"/>
        <v>1.7803438842613715</v>
      </c>
    </row>
    <row r="10" spans="1:17" ht="13.5" thickBot="1" x14ac:dyDescent="0.35">
      <c r="A10" s="9" t="s">
        <v>135</v>
      </c>
      <c r="B10" s="151">
        <f>שפכים!B9*ספיקות!C10/1000</f>
        <v>24046.717483870969</v>
      </c>
      <c r="C10" s="126">
        <f>שפכים!C9*ספיקות!C10/1000</f>
        <v>40324.001548387096</v>
      </c>
      <c r="D10" s="126">
        <f>שפכים!D9*ספיקות!C10/1000</f>
        <v>13484.140645161291</v>
      </c>
      <c r="E10" s="159">
        <f>שפכים!E9*ספיקות!C10/1000</f>
        <v>2504.1975483870965</v>
      </c>
      <c r="F10" s="151">
        <f>'מוצא מהמטש-קולחין '!C9*'עומסי שפכים וצריכת אנרגיה'!C10/1000</f>
        <v>241.94400929032258</v>
      </c>
      <c r="G10" s="126">
        <f>'מוצא מהמטש-קולחין '!D9*'עומסי שפכים וצריכת אנרגיה'!C10/1000</f>
        <v>1733.9320665806451</v>
      </c>
      <c r="H10" s="126">
        <f>'מוצא מהמטש-קולחין '!E9*'עומסי שפכים וצריכת אנרגיה'!C10/1000</f>
        <v>241.94400929032258</v>
      </c>
      <c r="I10" s="152">
        <f>'מוצא מהמטש-קולחין '!F9*'עומסי שפכים וצריכת אנרגיה'!C10/1000</f>
        <v>645.18402477419352</v>
      </c>
      <c r="J10" s="177">
        <f t="shared" si="0"/>
        <v>0.9899385847797062</v>
      </c>
      <c r="K10" s="177">
        <f t="shared" si="1"/>
        <v>0.95699999999999996</v>
      </c>
      <c r="L10" s="177">
        <f t="shared" si="2"/>
        <v>0.98205714285714285</v>
      </c>
      <c r="M10" s="177">
        <f t="shared" si="3"/>
        <v>0.74235897435897436</v>
      </c>
      <c r="N10" s="155">
        <f t="shared" si="4"/>
        <v>768870</v>
      </c>
      <c r="O10" s="141">
        <v>25629</v>
      </c>
      <c r="P10" s="161">
        <f>O10/ספיקות!C10</f>
        <v>0.79828446493271088</v>
      </c>
      <c r="Q10" s="398">
        <f t="shared" si="5"/>
        <v>1.0658003537152347</v>
      </c>
    </row>
    <row r="11" spans="1:17" ht="13.5" thickBot="1" x14ac:dyDescent="0.35">
      <c r="A11" s="9" t="s">
        <v>136</v>
      </c>
      <c r="B11" s="151">
        <f>שפכים!B10*ספיקות!C11/1000</f>
        <v>17323.020799999998</v>
      </c>
      <c r="C11" s="126">
        <f>שפכים!C10*ספיקות!C11/1000</f>
        <v>35406.403199999993</v>
      </c>
      <c r="D11" s="126">
        <f>שפכים!D10*ספיקות!C11/1000</f>
        <v>10479.766399999999</v>
      </c>
      <c r="E11" s="159">
        <f>שפכים!E10*ספיקות!C11/1000</f>
        <v>2644.7359999999999</v>
      </c>
      <c r="F11" s="151">
        <f>'מוצא מהמטש-קולחין '!C10*'עומסי שפכים וצריכת אנרגיה'!C11/1000</f>
        <v>247.84482239999994</v>
      </c>
      <c r="G11" s="126">
        <f>'מוצא מהמטש-קולחין '!D10*'עומסי שפכים וצריכת אנרגיה'!C11/1000</f>
        <v>1451.6625311999996</v>
      </c>
      <c r="H11" s="126">
        <f>'מוצא מהמטש-קולחין '!E10*'עומסי שפכים וצריכת אנרגיה'!C11/1000</f>
        <v>141.62561279999997</v>
      </c>
      <c r="I11" s="152">
        <f>'מוצא מהמטש-קולחין '!F10*'עומסי שפכים וצריכת אנרגיה'!C11/1000</f>
        <v>531.096048</v>
      </c>
      <c r="J11" s="177">
        <f t="shared" si="0"/>
        <v>0.98569274809160312</v>
      </c>
      <c r="K11" s="177">
        <f t="shared" si="1"/>
        <v>0.95899999999999985</v>
      </c>
      <c r="L11" s="177">
        <f t="shared" si="2"/>
        <v>0.98648580441640377</v>
      </c>
      <c r="M11" s="177">
        <f t="shared" si="3"/>
        <v>0.79918750000000005</v>
      </c>
      <c r="N11" s="155">
        <f t="shared" si="4"/>
        <v>775050</v>
      </c>
      <c r="O11" s="141">
        <v>25835</v>
      </c>
      <c r="P11" s="161">
        <f>O11/ספיקות!C11</f>
        <v>0.78147686574387776</v>
      </c>
      <c r="Q11" s="398">
        <f t="shared" si="5"/>
        <v>1.4913680643967131</v>
      </c>
    </row>
    <row r="12" spans="1:17" ht="13.5" thickBot="1" x14ac:dyDescent="0.35">
      <c r="A12" s="9" t="s">
        <v>137</v>
      </c>
      <c r="B12" s="151">
        <f>שפכים!B11*ספיקות!C12/1000</f>
        <v>12141.943741935484</v>
      </c>
      <c r="C12" s="126">
        <f>שפכים!C11*ספיקות!C12/1000</f>
        <v>35098.842838709679</v>
      </c>
      <c r="D12" s="126">
        <f>שפכים!D11*ספיקות!C12/1000</f>
        <v>16487.830709677419</v>
      </c>
      <c r="E12" s="159">
        <f>שפכים!E11*ספיקות!C12/1000</f>
        <v>2189.5308387096775</v>
      </c>
      <c r="F12" s="151">
        <f>'מוצא מהמטש-קולחין '!C11*'עומסי שפכים וצריכת אנרגיה'!C12/1000</f>
        <v>210.59305703225809</v>
      </c>
      <c r="G12" s="126">
        <f>'מוצא מהמטש-קולחין '!D11*'עומסי שפכים וצריכת אנרגיה'!C12/1000</f>
        <v>1614.5467705806452</v>
      </c>
      <c r="H12" s="126">
        <f>'מוצא מהמטש-קולחין '!E11*'עומסי שפכים וצריכת אנרגיה'!C12/1000</f>
        <v>140.39537135483872</v>
      </c>
      <c r="I12" s="152">
        <f>'מוצא מהמטש-קולחין '!F11*'עומסי שפכים וצריכת אנרגיה'!C12/1000</f>
        <v>421.18611406451618</v>
      </c>
      <c r="J12" s="177">
        <f t="shared" si="0"/>
        <v>0.98265573770491799</v>
      </c>
      <c r="K12" s="177">
        <f t="shared" si="1"/>
        <v>0.95400000000000007</v>
      </c>
      <c r="L12" s="177">
        <f t="shared" si="2"/>
        <v>0.9914849094567405</v>
      </c>
      <c r="M12" s="177">
        <f t="shared" si="3"/>
        <v>0.8076363636363636</v>
      </c>
      <c r="N12" s="155">
        <f t="shared" si="4"/>
        <v>971160</v>
      </c>
      <c r="O12" s="141">
        <v>32372</v>
      </c>
      <c r="P12" s="161">
        <f>O12/ספיקות!C12</f>
        <v>0.9758035658721762</v>
      </c>
      <c r="Q12" s="398">
        <f t="shared" si="5"/>
        <v>2.6661299613993887</v>
      </c>
    </row>
    <row r="13" spans="1:17" ht="13.5" thickBot="1" x14ac:dyDescent="0.35">
      <c r="A13" s="9" t="s">
        <v>138</v>
      </c>
      <c r="B13" s="151">
        <f>שפכים!B12*ספיקות!C13/1000</f>
        <v>9069.1345161290337</v>
      </c>
      <c r="C13" s="126">
        <f>שפכים!C12*ספיקות!C13/1000</f>
        <v>24889.735838709679</v>
      </c>
      <c r="D13" s="126">
        <f>שפכים!D12*ספיקות!C13/1000</f>
        <v>9102.7239032258076</v>
      </c>
      <c r="E13" s="159">
        <f>שפכים!E12*ספיקות!C13/1000</f>
        <v>2452.0252580645165</v>
      </c>
      <c r="F13" s="151">
        <f>'מוצא מהמטש-קולחין '!C12*'עומסי שפכים וצריכת אנרגיה'!C13/1000</f>
        <v>224.00762254838713</v>
      </c>
      <c r="G13" s="126">
        <f>'מוצא מהמטש-קולחין '!D12*'עומסי שפכים וצריכת אנרגיה'!C13/1000</f>
        <v>1219.5970560967744</v>
      </c>
      <c r="H13" s="126">
        <f>'מוצא מהמטש-קולחין '!E12*'עומסי שפכים וצריכת אנרגיה'!C13/1000</f>
        <v>124.44867919354839</v>
      </c>
      <c r="I13" s="152">
        <f>'מוצא מהמטש-קולחין '!F12*'עומסי שפכים וצריכת אנרגיה'!C13/1000</f>
        <v>398.23577341935487</v>
      </c>
      <c r="J13" s="177">
        <f t="shared" si="0"/>
        <v>0.97530000000000006</v>
      </c>
      <c r="K13" s="177">
        <f t="shared" si="1"/>
        <v>0.95100000000000007</v>
      </c>
      <c r="L13" s="177">
        <f t="shared" si="2"/>
        <v>0.98632841328413279</v>
      </c>
      <c r="M13" s="177">
        <f t="shared" si="3"/>
        <v>0.8375890410958905</v>
      </c>
      <c r="N13" s="155">
        <f t="shared" si="4"/>
        <v>771510</v>
      </c>
      <c r="O13" s="141">
        <v>25717</v>
      </c>
      <c r="P13" s="161">
        <f>O13/ספיקות!C13</f>
        <v>0.76562873641924145</v>
      </c>
      <c r="Q13" s="398">
        <f t="shared" si="5"/>
        <v>2.8356619867379309</v>
      </c>
    </row>
    <row r="14" spans="1:17" ht="13.5" thickBot="1" x14ac:dyDescent="0.35">
      <c r="A14" s="9" t="s">
        <v>139</v>
      </c>
      <c r="B14" s="151">
        <f>שפכים!B13*ספיקות!C14/1000</f>
        <v>33311.310064516125</v>
      </c>
      <c r="C14" s="126">
        <f>שפכים!C13*ספיקות!C14/1000</f>
        <v>69130.614516129033</v>
      </c>
      <c r="D14" s="126">
        <f>שפכים!D13*ספיקות!C14/1000</f>
        <v>46044.204645161284</v>
      </c>
      <c r="E14" s="159">
        <f>שפכים!E13*ספיקות!C14/1000</f>
        <v>3086.7623225806446</v>
      </c>
      <c r="F14" s="151">
        <f>'מוצא מהמטש-קולחין '!C13*'עומסי שפכים וצריכת אנרגיה'!C14/1000</f>
        <v>414.7836870967742</v>
      </c>
      <c r="G14" s="126">
        <f>'מוצא מהמטש-קולחין '!D13*'עומסי שפכים וצריכת אנרגיה'!C14/1000</f>
        <v>2488.7021225806452</v>
      </c>
      <c r="H14" s="126">
        <f>'מוצא מהמטש-קולחין '!E13*'עומסי שפכים וצריכת אנרגיה'!C14/1000</f>
        <v>207.3918435483871</v>
      </c>
      <c r="I14" s="152">
        <f>'מוצא מהמטש-קולחין '!F13*'עומסי שפכים וצריכת אנרגיה'!C14/1000</f>
        <v>1036.9592177419356</v>
      </c>
      <c r="J14" s="177">
        <f t="shared" si="0"/>
        <v>0.98754826254826256</v>
      </c>
      <c r="K14" s="177">
        <f t="shared" si="1"/>
        <v>0.96400000000000008</v>
      </c>
      <c r="L14" s="177">
        <f t="shared" si="2"/>
        <v>0.99549581005586596</v>
      </c>
      <c r="M14" s="177">
        <f t="shared" si="3"/>
        <v>0.6640625</v>
      </c>
      <c r="N14" s="155">
        <f t="shared" si="4"/>
        <v>643830</v>
      </c>
      <c r="O14" s="141">
        <v>21461</v>
      </c>
      <c r="P14" s="161">
        <f>O14/ספיקות!C14</f>
        <v>0.6674488621714002</v>
      </c>
      <c r="Q14" s="398">
        <f t="shared" si="5"/>
        <v>0.64425565846660249</v>
      </c>
    </row>
    <row r="15" spans="1:17" ht="13.5" thickBot="1" x14ac:dyDescent="0.35">
      <c r="A15" s="9" t="s">
        <v>140</v>
      </c>
      <c r="B15" s="151">
        <f>שפכים!B14*ספיקות!C15/1000</f>
        <v>74047.081322580634</v>
      </c>
      <c r="C15" s="126">
        <f>שפכים!C14*ספיקות!C15/1000</f>
        <v>177454.80687096773</v>
      </c>
      <c r="D15" s="126">
        <f>שפכים!D14*ספיקות!C15/1000</f>
        <v>109365.91716129032</v>
      </c>
      <c r="E15" s="159">
        <f>שפכים!E14*ספיקות!C15/1000</f>
        <v>3939.0266774193547</v>
      </c>
      <c r="F15" s="151">
        <f>'מוצא מהמטש-קולחין '!C14*'עומסי שפכים וצריכת אנרגיה'!C15/1000</f>
        <v>1064.7288412258065</v>
      </c>
      <c r="G15" s="126">
        <f>'מוצא מהמטש-קולחין '!D14*'עומסי שפכים וצריכת אנרגיה'!C15/1000</f>
        <v>6565.8278542258058</v>
      </c>
      <c r="H15" s="126">
        <f>'מוצא מהמטש-קולחין '!E14*'עומסי שפכים וצריכת אנרגיה'!C15/1000</f>
        <v>887.2740343548387</v>
      </c>
      <c r="I15" s="152">
        <f>'מוצא מהמטש-קולחין '!F14*'עומסי שפכים וצריכת אנרגיה'!C15/1000</f>
        <v>2306.9124893225803</v>
      </c>
      <c r="J15" s="177">
        <f t="shared" si="0"/>
        <v>0.98562092087617348</v>
      </c>
      <c r="K15" s="177">
        <f t="shared" si="1"/>
        <v>0.96299999999999997</v>
      </c>
      <c r="L15" s="177">
        <f t="shared" si="2"/>
        <v>0.99188710653753032</v>
      </c>
      <c r="M15" s="177">
        <f t="shared" si="3"/>
        <v>0.41434453781512609</v>
      </c>
      <c r="N15" s="155">
        <f t="shared" si="4"/>
        <v>709530</v>
      </c>
      <c r="O15" s="141">
        <v>23651</v>
      </c>
      <c r="P15" s="161">
        <f>O15/ספיקות!C15</f>
        <v>0.71450874301869249</v>
      </c>
      <c r="Q15" s="398">
        <f t="shared" si="5"/>
        <v>0.31940489182775711</v>
      </c>
    </row>
    <row r="16" spans="1:17" ht="13.5" thickBot="1" x14ac:dyDescent="0.35">
      <c r="A16" s="9" t="s">
        <v>141</v>
      </c>
      <c r="B16" s="151">
        <f>שפכים!B15*ספיקות!C16/1000</f>
        <v>23895.043354838712</v>
      </c>
      <c r="C16" s="126">
        <f>שפכים!C15*ספיקות!C16/1000</f>
        <v>51310.77522580645</v>
      </c>
      <c r="D16" s="126">
        <f>שפכים!D15*ספיקות!C16/1000</f>
        <v>30056.248258064516</v>
      </c>
      <c r="E16" s="159">
        <f>שפכים!E15*ספיקות!C16/1000</f>
        <v>2314.5267096774196</v>
      </c>
      <c r="F16" s="151">
        <f>'מוצא מהמטש-קולחין '!C15*'עומסי שפכים וצריכת אנרגיה'!C16/1000</f>
        <v>513.10775225806447</v>
      </c>
      <c r="G16" s="126">
        <f>'מוצא מהמטש-קולחין '!D15*'עומסי שפכים וצריכת אנרגיה'!C16/1000</f>
        <v>2719.4710869677419</v>
      </c>
      <c r="H16" s="126">
        <f>'מוצא מהמטש-קולחין '!E15*'עומסי שפכים וצריכת אנרגיה'!C16/1000</f>
        <v>820.97240361290324</v>
      </c>
      <c r="I16" s="152">
        <f>'מוצא מהמטש-קולחין '!F15*'עומסי שפכים וצריכת אנרגיה'!C16/1000</f>
        <v>615.72930270967743</v>
      </c>
      <c r="J16" s="177">
        <f t="shared" si="0"/>
        <v>0.97852660300136429</v>
      </c>
      <c r="K16" s="177">
        <f t="shared" si="1"/>
        <v>0.94699999999999995</v>
      </c>
      <c r="L16" s="177">
        <f t="shared" si="2"/>
        <v>0.97268546637744036</v>
      </c>
      <c r="M16" s="177">
        <f t="shared" si="3"/>
        <v>0.73397183098591545</v>
      </c>
      <c r="N16" s="155">
        <f t="shared" si="4"/>
        <v>603780</v>
      </c>
      <c r="O16" s="141">
        <v>20126</v>
      </c>
      <c r="P16" s="161">
        <f>O16/ספיקות!C16</f>
        <v>0.61738151217928927</v>
      </c>
      <c r="Q16" s="398">
        <f t="shared" si="5"/>
        <v>0.84226672875755693</v>
      </c>
    </row>
    <row r="17" spans="1:17" ht="13.5" thickBot="1" x14ac:dyDescent="0.35">
      <c r="A17" s="9" t="s">
        <v>142</v>
      </c>
      <c r="B17" s="153">
        <f>שפכים!B16*ספיקות!C17/1000</f>
        <v>17175.513677419352</v>
      </c>
      <c r="C17" s="154">
        <f>שפכים!C16*ספיקות!C17/1000</f>
        <v>96350.442580645162</v>
      </c>
      <c r="D17" s="154">
        <f>שפכים!D16*ספיקות!C17/1000</f>
        <v>56309.153580645157</v>
      </c>
      <c r="E17" s="160">
        <f>שפכים!E16*ספיקות!C17/1000</f>
        <v>3665.5059677419349</v>
      </c>
      <c r="F17" s="153">
        <f>'מוצא מהמטש-קולחין '!C16*'עומסי שפכים וצריכת אנרגיה'!C17/1000</f>
        <v>1059.8548683870968</v>
      </c>
      <c r="G17" s="154">
        <f>'מוצא מהמטש-קולחין '!D16*'עומסי שפכים וצריכת אנרגיה'!C17/1000</f>
        <v>6744.5309806451614</v>
      </c>
      <c r="H17" s="154">
        <f>'מוצא מהמטש-קולחין '!E16*'עומסי שפכים וצריכת אנרגיה'!C17/1000</f>
        <v>2119.7097367741935</v>
      </c>
      <c r="I17" s="152">
        <f>'מוצא מהמטש-קולחין '!F16*'עומסי שפכים וצריכת אנרגיה'!C17/1000</f>
        <v>1348.9061961290322</v>
      </c>
      <c r="J17" s="177">
        <f>(B17-F17)/B17</f>
        <v>0.93829268292682921</v>
      </c>
      <c r="K17" s="177">
        <f>(C17-G17)/C17</f>
        <v>0.93</v>
      </c>
      <c r="L17" s="177">
        <f>(D17-H17)/D17</f>
        <v>0.96235585864848106</v>
      </c>
      <c r="M17" s="177">
        <f>(E17-I17)/E17</f>
        <v>0.63200000000000001</v>
      </c>
      <c r="N17" s="155">
        <f t="shared" si="4"/>
        <v>683580</v>
      </c>
      <c r="O17" s="157">
        <v>22786</v>
      </c>
      <c r="P17" s="161">
        <f>O17/ספיקות!C17</f>
        <v>0.6527148014640588</v>
      </c>
      <c r="Q17" s="399">
        <f t="shared" si="5"/>
        <v>1.326656100536705</v>
      </c>
    </row>
    <row r="18" spans="1:17" x14ac:dyDescent="0.3">
      <c r="A18" s="101" t="s">
        <v>186</v>
      </c>
      <c r="B18" s="419" t="s">
        <v>230</v>
      </c>
      <c r="C18" s="420" t="s">
        <v>230</v>
      </c>
      <c r="D18" s="421" t="s">
        <v>230</v>
      </c>
      <c r="E18" s="421" t="s">
        <v>230</v>
      </c>
      <c r="F18" s="419" t="s">
        <v>230</v>
      </c>
      <c r="G18" s="420" t="s">
        <v>230</v>
      </c>
      <c r="H18" s="421" t="s">
        <v>230</v>
      </c>
      <c r="I18" s="421" t="s">
        <v>230</v>
      </c>
      <c r="J18" s="422" t="s">
        <v>230</v>
      </c>
      <c r="K18" s="423" t="s">
        <v>230</v>
      </c>
      <c r="L18" s="424" t="s">
        <v>230</v>
      </c>
      <c r="M18" s="425" t="s">
        <v>230</v>
      </c>
      <c r="N18" s="147">
        <f>SUM(N6:N17)</f>
        <v>9096690</v>
      </c>
      <c r="O18" s="426" t="s">
        <v>230</v>
      </c>
      <c r="P18" s="420" t="s">
        <v>230</v>
      </c>
      <c r="Q18" s="427" t="s">
        <v>230</v>
      </c>
    </row>
    <row r="19" spans="1:17" x14ac:dyDescent="0.3">
      <c r="A19" s="102" t="s">
        <v>2</v>
      </c>
      <c r="B19" s="32">
        <f t="shared" ref="B19:M19" si="6">AVERAGE(B6:B17)</f>
        <v>21793.834925176121</v>
      </c>
      <c r="C19" s="33">
        <f t="shared" si="6"/>
        <v>53242.21202388766</v>
      </c>
      <c r="D19" s="34">
        <f t="shared" si="6"/>
        <v>27438.066283203556</v>
      </c>
      <c r="E19" s="34">
        <f t="shared" si="6"/>
        <v>2842.5382528086761</v>
      </c>
      <c r="F19" s="32">
        <f>AVERAGE(F6:F17)</f>
        <v>401.12645926610122</v>
      </c>
      <c r="G19" s="33">
        <f>AVERAGE(G6:G17)</f>
        <v>2486.5334045567483</v>
      </c>
      <c r="H19" s="34">
        <f>AVERAGE(H6:H17)</f>
        <v>469.08521829025767</v>
      </c>
      <c r="I19" s="34">
        <f>AVERAGE(I6:I17)</f>
        <v>721.10613204491108</v>
      </c>
      <c r="J19" s="178">
        <f t="shared" si="6"/>
        <v>0.97974250817707409</v>
      </c>
      <c r="K19" s="179">
        <f t="shared" si="6"/>
        <v>0.95249999999999979</v>
      </c>
      <c r="L19" s="180">
        <f t="shared" si="6"/>
        <v>0.98036229740439162</v>
      </c>
      <c r="M19" s="181">
        <f t="shared" si="6"/>
        <v>0.76244497662984356</v>
      </c>
      <c r="N19" s="111">
        <f>AVERAGE(N6:N17)</f>
        <v>758057.5</v>
      </c>
      <c r="O19" s="110">
        <f>AVERAGE(O6:O17)</f>
        <v>25268.583333333332</v>
      </c>
      <c r="P19" s="35">
        <f>AVERAGE(P6:P17)</f>
        <v>0.77083485415978592</v>
      </c>
      <c r="Q19" s="400">
        <f>AVERAGE(Q6:Q17)</f>
        <v>1.6380225439383087</v>
      </c>
    </row>
    <row r="20" spans="1:17" x14ac:dyDescent="0.3">
      <c r="A20" s="102" t="s">
        <v>10</v>
      </c>
      <c r="B20" s="32">
        <f t="shared" ref="B20:M20" si="7">MAX(B6:B17)</f>
        <v>74047.081322580634</v>
      </c>
      <c r="C20" s="33">
        <f t="shared" si="7"/>
        <v>177454.80687096773</v>
      </c>
      <c r="D20" s="34">
        <f t="shared" si="7"/>
        <v>109365.91716129032</v>
      </c>
      <c r="E20" s="34">
        <f t="shared" si="7"/>
        <v>3939.0266774193547</v>
      </c>
      <c r="F20" s="32">
        <f>MAX(F6:F17)</f>
        <v>1064.7288412258065</v>
      </c>
      <c r="G20" s="33">
        <f>MAX(G6:G17)</f>
        <v>6744.5309806451614</v>
      </c>
      <c r="H20" s="34">
        <f>MAX(H6:H17)</f>
        <v>2119.7097367741935</v>
      </c>
      <c r="I20" s="34">
        <f>MAX(I6:I17)</f>
        <v>2306.9124893225803</v>
      </c>
      <c r="J20" s="178">
        <f t="shared" si="7"/>
        <v>0.9899385847797062</v>
      </c>
      <c r="K20" s="179">
        <f t="shared" si="7"/>
        <v>0.96400000000000008</v>
      </c>
      <c r="L20" s="180">
        <f t="shared" si="7"/>
        <v>0.99549581005586596</v>
      </c>
      <c r="M20" s="181">
        <f t="shared" si="7"/>
        <v>0.90315217391304348</v>
      </c>
      <c r="N20" s="111">
        <f>MAX(N6:N17)</f>
        <v>971160</v>
      </c>
      <c r="O20" s="110">
        <f>MAX(O6:O17)</f>
        <v>32372</v>
      </c>
      <c r="P20" s="35">
        <f>MAX(P6:P17)</f>
        <v>0.9758035658721762</v>
      </c>
      <c r="Q20" s="400">
        <f>MAX(Q6:Q17)</f>
        <v>2.8356619867379309</v>
      </c>
    </row>
    <row r="21" spans="1:17" x14ac:dyDescent="0.3">
      <c r="A21" s="401" t="s">
        <v>11</v>
      </c>
      <c r="B21" s="285">
        <f t="shared" ref="B21:M21" si="8">MIN(B7:B17)</f>
        <v>9069.1345161290337</v>
      </c>
      <c r="C21" s="402">
        <f t="shared" si="8"/>
        <v>24737.771793103449</v>
      </c>
      <c r="D21" s="337">
        <f t="shared" si="8"/>
        <v>6623.4382758620686</v>
      </c>
      <c r="E21" s="337">
        <f t="shared" si="8"/>
        <v>2189.5308387096775</v>
      </c>
      <c r="F21" s="285">
        <f>MIN(F7:F17)</f>
        <v>197.90217434482759</v>
      </c>
      <c r="G21" s="402">
        <f>MIN(G7:G17)</f>
        <v>1219.5970560967744</v>
      </c>
      <c r="H21" s="337">
        <f>MIN(H7:H17)</f>
        <v>124.44867919354839</v>
      </c>
      <c r="I21" s="337">
        <f>MIN(I7:I17)</f>
        <v>291.5731393548387</v>
      </c>
      <c r="J21" s="403">
        <f t="shared" si="8"/>
        <v>0.93829268292682921</v>
      </c>
      <c r="K21" s="404">
        <f t="shared" si="8"/>
        <v>0.93</v>
      </c>
      <c r="L21" s="405">
        <f t="shared" si="8"/>
        <v>0.96235585864848106</v>
      </c>
      <c r="M21" s="406">
        <f t="shared" si="8"/>
        <v>0.41434453781512609</v>
      </c>
      <c r="N21" s="407">
        <f>MIN(N7:N17)</f>
        <v>603780</v>
      </c>
      <c r="O21" s="408">
        <f>MIN(O7:O17)</f>
        <v>20126</v>
      </c>
      <c r="P21" s="409">
        <f>MIN(P7:P17)</f>
        <v>0.61738151217928927</v>
      </c>
      <c r="Q21" s="410">
        <f>MIN(Q7:Q17)</f>
        <v>0.31940489182775711</v>
      </c>
    </row>
    <row r="10000" spans="52:52" hidden="1" x14ac:dyDescent="0.3">
      <c r="AZ10000" s="7">
        <v>1</v>
      </c>
    </row>
  </sheetData>
  <sheetProtection formatCells="0" formatColumns="0" formatRows="0"/>
  <mergeCells count="1">
    <mergeCell ref="E1:Q1"/>
  </mergeCells>
  <phoneticPr fontId="2" type="noConversion"/>
  <printOptions horizontalCentered="1"/>
  <pageMargins left="0.23622047244094491" right="0.19685039370078741" top="0.43307086614173229" bottom="0.19685039370078741" header="0.11811023622047245" footer="0.11811023622047245"/>
  <pageSetup paperSize="9" scale="90" orientation="landscape" verticalDpi="200" r:id="rId1"/>
  <headerFooter alignWithMargins="0">
    <oddHeader>&amp;C&amp;20&amp;Xתאגיד המים יובלים</oddHeader>
    <oddFooter>&amp;C&amp;16&amp;Yמכון טיהור שפכים אשדוד</oddFooter>
  </headerFooter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גיליון12"/>
  <dimension ref="A1:H1"/>
  <sheetViews>
    <sheetView showGridLines="0" rightToLeft="1" view="pageBreakPreview" topLeftCell="A13" zoomScale="60" zoomScaleNormal="100" workbookViewId="0">
      <selection activeCell="R44" sqref="R44"/>
    </sheetView>
  </sheetViews>
  <sheetFormatPr defaultRowHeight="12.5" x14ac:dyDescent="0.25"/>
  <cols>
    <col min="1" max="8" width="9.1796875" style="112" customWidth="1"/>
  </cols>
  <sheetData/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גיליון13"/>
  <dimension ref="A1:AZ10000"/>
  <sheetViews>
    <sheetView rightToLeft="1" workbookViewId="0">
      <selection activeCell="A7" sqref="A7:XFD1048576"/>
    </sheetView>
  </sheetViews>
  <sheetFormatPr defaultColWidth="0" defaultRowHeight="12.5" zeroHeight="1" x14ac:dyDescent="0.25"/>
  <cols>
    <col min="1" max="1" width="12.7265625" bestFit="1" customWidth="1"/>
    <col min="2" max="4" width="8.7265625" customWidth="1"/>
    <col min="5" max="52" width="0" hidden="1" customWidth="1"/>
    <col min="53" max="16384" width="8.7265625" hidden="1"/>
  </cols>
  <sheetData>
    <row r="1" spans="1:4" ht="14" x14ac:dyDescent="0.3">
      <c r="A1" s="345" t="s">
        <v>215</v>
      </c>
      <c r="B1" s="430" t="s">
        <v>216</v>
      </c>
      <c r="C1" s="431" t="s">
        <v>299</v>
      </c>
      <c r="D1" s="432" t="s">
        <v>300</v>
      </c>
    </row>
    <row r="2" spans="1:4" ht="14" x14ac:dyDescent="0.3">
      <c r="A2" s="428" t="s">
        <v>15</v>
      </c>
      <c r="B2" s="182" t="s">
        <v>207</v>
      </c>
      <c r="C2" s="182">
        <v>11.5</v>
      </c>
      <c r="D2" s="429">
        <v>11.3</v>
      </c>
    </row>
    <row r="3" spans="1:4" ht="14" x14ac:dyDescent="0.3">
      <c r="A3" s="428" t="s">
        <v>35</v>
      </c>
      <c r="B3" s="182" t="s">
        <v>206</v>
      </c>
      <c r="C3" s="182">
        <v>13.1</v>
      </c>
      <c r="D3" s="429">
        <v>14.4</v>
      </c>
    </row>
    <row r="4" spans="1:4" ht="14" x14ac:dyDescent="0.3">
      <c r="A4" s="428" t="s">
        <v>205</v>
      </c>
      <c r="B4" s="182" t="s">
        <v>204</v>
      </c>
      <c r="C4" s="182">
        <v>8.8000000000000007</v>
      </c>
      <c r="D4" s="429">
        <v>9.1</v>
      </c>
    </row>
    <row r="5" spans="1:4" ht="14" x14ac:dyDescent="0.3">
      <c r="A5" s="428" t="s">
        <v>203</v>
      </c>
      <c r="B5" s="182" t="s">
        <v>7</v>
      </c>
      <c r="C5" s="182">
        <v>62</v>
      </c>
      <c r="D5" s="429">
        <v>43</v>
      </c>
    </row>
    <row r="6" spans="1:4" ht="14" x14ac:dyDescent="0.3">
      <c r="A6" s="433" t="s">
        <v>202</v>
      </c>
      <c r="B6" s="434" t="s">
        <v>7</v>
      </c>
      <c r="C6" s="434">
        <v>28</v>
      </c>
      <c r="D6" s="340">
        <v>18</v>
      </c>
    </row>
    <row r="10000" spans="51:51" hidden="1" x14ac:dyDescent="0.25">
      <c r="AY10000">
        <v>2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גיליון14"/>
  <dimension ref="A1:AZ10000"/>
  <sheetViews>
    <sheetView rightToLeft="1" workbookViewId="0">
      <selection activeCell="A18" sqref="A18:XFD1048576"/>
    </sheetView>
  </sheetViews>
  <sheetFormatPr defaultColWidth="0" defaultRowHeight="12.5" zeroHeight="1" x14ac:dyDescent="0.25"/>
  <cols>
    <col min="1" max="1" width="11.81640625" bestFit="1" customWidth="1"/>
    <col min="2" max="3" width="9.90625" customWidth="1"/>
    <col min="4" max="52" width="0" hidden="1" customWidth="1"/>
    <col min="53" max="16384" width="8.7265625" hidden="1"/>
  </cols>
  <sheetData>
    <row r="1" spans="1:3" x14ac:dyDescent="0.25">
      <c r="A1" s="437" t="s">
        <v>215</v>
      </c>
      <c r="B1" s="438" t="s">
        <v>301</v>
      </c>
      <c r="C1" s="438" t="s">
        <v>302</v>
      </c>
    </row>
    <row r="2" spans="1:3" x14ac:dyDescent="0.25">
      <c r="A2" s="182" t="s">
        <v>119</v>
      </c>
      <c r="B2" s="182" t="s">
        <v>213</v>
      </c>
      <c r="C2" s="182" t="s">
        <v>213</v>
      </c>
    </row>
    <row r="3" spans="1:3" x14ac:dyDescent="0.25">
      <c r="A3" s="182">
        <v>1</v>
      </c>
      <c r="B3" s="435" t="s">
        <v>230</v>
      </c>
      <c r="C3" s="435" t="s">
        <v>230</v>
      </c>
    </row>
    <row r="4" spans="1:3" x14ac:dyDescent="0.25">
      <c r="A4" s="182">
        <v>2</v>
      </c>
      <c r="B4" s="435" t="s">
        <v>230</v>
      </c>
      <c r="C4" s="435" t="s">
        <v>230</v>
      </c>
    </row>
    <row r="5" spans="1:3" x14ac:dyDescent="0.25">
      <c r="A5" s="182">
        <v>3</v>
      </c>
      <c r="B5" s="435" t="s">
        <v>230</v>
      </c>
      <c r="C5" s="435" t="s">
        <v>230</v>
      </c>
    </row>
    <row r="6" spans="1:3" x14ac:dyDescent="0.25">
      <c r="A6" s="182">
        <v>4</v>
      </c>
      <c r="B6" s="435" t="s">
        <v>230</v>
      </c>
      <c r="C6" s="435" t="s">
        <v>230</v>
      </c>
    </row>
    <row r="7" spans="1:3" x14ac:dyDescent="0.25">
      <c r="A7" s="182">
        <v>5</v>
      </c>
      <c r="B7" s="435" t="s">
        <v>230</v>
      </c>
      <c r="C7" s="435" t="s">
        <v>230</v>
      </c>
    </row>
    <row r="8" spans="1:3" x14ac:dyDescent="0.25">
      <c r="A8" s="182">
        <v>6</v>
      </c>
      <c r="B8" s="182">
        <v>88673</v>
      </c>
      <c r="C8" s="182">
        <v>44828</v>
      </c>
    </row>
    <row r="9" spans="1:3" x14ac:dyDescent="0.25">
      <c r="A9" s="182">
        <v>7</v>
      </c>
      <c r="B9" s="182">
        <v>79150</v>
      </c>
      <c r="C9" s="182">
        <v>38991</v>
      </c>
    </row>
    <row r="10" spans="1:3" x14ac:dyDescent="0.25">
      <c r="A10" s="182">
        <v>8</v>
      </c>
      <c r="B10" s="182">
        <v>70473</v>
      </c>
      <c r="C10" s="182">
        <v>31650</v>
      </c>
    </row>
    <row r="11" spans="1:3" x14ac:dyDescent="0.25">
      <c r="A11" s="182">
        <v>9</v>
      </c>
      <c r="B11" s="182">
        <v>50468</v>
      </c>
      <c r="C11" s="182">
        <v>26589</v>
      </c>
    </row>
    <row r="12" spans="1:3" x14ac:dyDescent="0.25">
      <c r="A12" s="182">
        <v>10</v>
      </c>
      <c r="B12" s="182">
        <v>61492</v>
      </c>
      <c r="C12" s="182">
        <v>67437</v>
      </c>
    </row>
    <row r="13" spans="1:3" x14ac:dyDescent="0.25">
      <c r="A13" s="182">
        <v>11</v>
      </c>
      <c r="B13" s="182">
        <v>45304</v>
      </c>
      <c r="C13" s="182">
        <v>61923</v>
      </c>
    </row>
    <row r="14" spans="1:3" x14ac:dyDescent="0.25">
      <c r="A14" s="182">
        <v>12</v>
      </c>
      <c r="B14" s="182">
        <v>78732</v>
      </c>
      <c r="C14" s="182">
        <v>54416</v>
      </c>
    </row>
    <row r="15" spans="1:3" x14ac:dyDescent="0.25">
      <c r="A15" t="s">
        <v>211</v>
      </c>
      <c r="B15">
        <f>SUM(B8:B14)</f>
        <v>474292</v>
      </c>
      <c r="C15">
        <f>SUM(C8:C14)</f>
        <v>325834</v>
      </c>
    </row>
    <row r="16" spans="1:3" x14ac:dyDescent="0.25">
      <c r="A16" t="s">
        <v>212</v>
      </c>
      <c r="B16">
        <f>B15*2</f>
        <v>948584</v>
      </c>
      <c r="C16">
        <f>C15*2</f>
        <v>651668</v>
      </c>
    </row>
    <row r="17" spans="1:3" ht="13" x14ac:dyDescent="0.3">
      <c r="A17" t="s">
        <v>214</v>
      </c>
      <c r="B17" s="7">
        <f>B16+C16</f>
        <v>1600252</v>
      </c>
      <c r="C17" s="436" t="s">
        <v>230</v>
      </c>
    </row>
    <row r="10000" spans="52:52" hidden="1" x14ac:dyDescent="0.25">
      <c r="AZ10000">
        <v>1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גיליון2">
    <pageSetUpPr fitToPage="1"/>
  </sheetPr>
  <dimension ref="A1:AZ10000"/>
  <sheetViews>
    <sheetView showGridLines="0" showZeros="0" rightToLeft="1" zoomScaleNormal="100" workbookViewId="0">
      <pane xSplit="1" ySplit="5" topLeftCell="B6" activePane="bottomRight" state="frozen"/>
      <selection pane="topRight" activeCell="B1" sqref="B1"/>
      <selection pane="bottomLeft" activeCell="A7" sqref="A7"/>
      <selection pane="bottomRight" activeCell="A2" sqref="A2:Q22"/>
    </sheetView>
  </sheetViews>
  <sheetFormatPr defaultColWidth="0" defaultRowHeight="13" zeroHeight="1" x14ac:dyDescent="0.3"/>
  <cols>
    <col min="1" max="1" width="30.453125" style="12" customWidth="1"/>
    <col min="2" max="2" width="11.1796875" style="12" bestFit="1" customWidth="1"/>
    <col min="3" max="3" width="9.453125" style="12" customWidth="1"/>
    <col min="4" max="4" width="11" style="12" bestFit="1" customWidth="1"/>
    <col min="5" max="5" width="9.1796875" style="12" bestFit="1" customWidth="1"/>
    <col min="6" max="7" width="9.81640625" style="12" customWidth="1"/>
    <col min="8" max="8" width="26" style="12" customWidth="1"/>
    <col min="9" max="9" width="9.26953125" style="12" customWidth="1"/>
    <col min="10" max="10" width="9.7265625" style="12" customWidth="1"/>
    <col min="11" max="11" width="10" style="12" customWidth="1"/>
    <col min="12" max="17" width="9.54296875" style="12" customWidth="1"/>
    <col min="18" max="52" width="0" style="12" hidden="1" customWidth="1"/>
    <col min="53" max="16384" width="9.1796875" style="12" hidden="1"/>
  </cols>
  <sheetData>
    <row r="1" spans="1:17" ht="13.5" thickBot="1" x14ac:dyDescent="0.35">
      <c r="A1" s="259" t="s">
        <v>208</v>
      </c>
      <c r="B1" s="273" t="s">
        <v>215</v>
      </c>
      <c r="C1" s="273" t="s">
        <v>216</v>
      </c>
      <c r="D1" s="273" t="s">
        <v>217</v>
      </c>
      <c r="E1" s="273" t="s">
        <v>218</v>
      </c>
      <c r="F1" s="274" t="s">
        <v>219</v>
      </c>
      <c r="G1" s="273" t="s">
        <v>220</v>
      </c>
      <c r="H1" s="260" t="s">
        <v>50</v>
      </c>
      <c r="I1" s="275" t="s">
        <v>221</v>
      </c>
      <c r="J1" s="275" t="s">
        <v>222</v>
      </c>
      <c r="K1" s="275" t="s">
        <v>223</v>
      </c>
      <c r="L1" s="275" t="s">
        <v>224</v>
      </c>
      <c r="M1" s="275" t="s">
        <v>225</v>
      </c>
      <c r="N1" s="275" t="s">
        <v>226</v>
      </c>
      <c r="O1" s="275" t="s">
        <v>227</v>
      </c>
      <c r="P1" s="275" t="s">
        <v>228</v>
      </c>
      <c r="Q1" s="276" t="s">
        <v>229</v>
      </c>
    </row>
    <row r="2" spans="1:17" ht="13.5" thickBot="1" x14ac:dyDescent="0.35">
      <c r="A2" s="261" t="s">
        <v>22</v>
      </c>
      <c r="B2" s="262" t="s">
        <v>48</v>
      </c>
      <c r="C2" s="263" t="s">
        <v>230</v>
      </c>
      <c r="D2" s="263" t="s">
        <v>230</v>
      </c>
      <c r="E2" s="263" t="s">
        <v>230</v>
      </c>
      <c r="F2" s="263" t="s">
        <v>230</v>
      </c>
      <c r="G2" s="263" t="s">
        <v>230</v>
      </c>
      <c r="H2" s="263" t="s">
        <v>230</v>
      </c>
      <c r="I2" s="263" t="s">
        <v>230</v>
      </c>
      <c r="J2" s="263" t="s">
        <v>230</v>
      </c>
      <c r="K2" s="263" t="s">
        <v>230</v>
      </c>
      <c r="L2" s="263" t="s">
        <v>230</v>
      </c>
      <c r="M2" s="263" t="s">
        <v>230</v>
      </c>
      <c r="N2" s="263" t="s">
        <v>230</v>
      </c>
      <c r="O2" s="263" t="s">
        <v>230</v>
      </c>
      <c r="P2" s="263" t="s">
        <v>230</v>
      </c>
      <c r="Q2" s="264" t="s">
        <v>230</v>
      </c>
    </row>
    <row r="3" spans="1:17" ht="13.5" customHeight="1" thickBot="1" x14ac:dyDescent="0.35">
      <c r="A3" s="265" t="s">
        <v>230</v>
      </c>
      <c r="B3" s="266" t="s">
        <v>15</v>
      </c>
      <c r="C3" s="267" t="s">
        <v>230</v>
      </c>
      <c r="D3" s="268" t="s">
        <v>176</v>
      </c>
      <c r="E3" s="269" t="s">
        <v>230</v>
      </c>
      <c r="F3" s="270" t="s">
        <v>230</v>
      </c>
      <c r="G3" s="271" t="s">
        <v>210</v>
      </c>
      <c r="H3" s="272" t="s">
        <v>154</v>
      </c>
      <c r="I3" s="267" t="s">
        <v>230</v>
      </c>
      <c r="J3" s="266" t="s">
        <v>110</v>
      </c>
      <c r="K3" s="267" t="s">
        <v>230</v>
      </c>
      <c r="L3" s="266" t="s">
        <v>100</v>
      </c>
      <c r="M3" s="267" t="s">
        <v>230</v>
      </c>
      <c r="N3" s="266" t="s">
        <v>102</v>
      </c>
      <c r="O3" s="267" t="s">
        <v>230</v>
      </c>
      <c r="P3" s="266" t="s">
        <v>101</v>
      </c>
      <c r="Q3" s="267" t="s">
        <v>230</v>
      </c>
    </row>
    <row r="4" spans="1:17" ht="42.75" customHeight="1" thickBot="1" x14ac:dyDescent="0.35">
      <c r="A4" s="226" t="s">
        <v>119</v>
      </c>
      <c r="B4" s="73" t="s">
        <v>115</v>
      </c>
      <c r="C4" s="117" t="s">
        <v>117</v>
      </c>
      <c r="D4" s="224" t="s">
        <v>177</v>
      </c>
      <c r="E4" s="119" t="s">
        <v>178</v>
      </c>
      <c r="F4" s="225" t="s">
        <v>179</v>
      </c>
      <c r="G4" s="225" t="s">
        <v>115</v>
      </c>
      <c r="H4" s="225" t="s">
        <v>115</v>
      </c>
      <c r="I4" s="60" t="s">
        <v>117</v>
      </c>
      <c r="J4" s="73" t="s">
        <v>115</v>
      </c>
      <c r="K4" s="60" t="s">
        <v>117</v>
      </c>
      <c r="L4" s="73" t="s">
        <v>115</v>
      </c>
      <c r="M4" s="60" t="s">
        <v>117</v>
      </c>
      <c r="N4" s="73" t="s">
        <v>115</v>
      </c>
      <c r="O4" s="60" t="s">
        <v>117</v>
      </c>
      <c r="P4" s="73" t="s">
        <v>115</v>
      </c>
      <c r="Q4" s="60" t="s">
        <v>117</v>
      </c>
    </row>
    <row r="5" spans="1:17" ht="15" customHeight="1" thickBot="1" x14ac:dyDescent="0.35">
      <c r="A5" s="253" t="s">
        <v>230</v>
      </c>
      <c r="B5" s="227" t="s">
        <v>116</v>
      </c>
      <c r="C5" s="62" t="s">
        <v>1</v>
      </c>
      <c r="D5" s="224" t="s">
        <v>116</v>
      </c>
      <c r="E5" s="254" t="s">
        <v>230</v>
      </c>
      <c r="F5" s="255" t="s">
        <v>230</v>
      </c>
      <c r="G5" s="70" t="s">
        <v>116</v>
      </c>
      <c r="H5" s="70" t="s">
        <v>116</v>
      </c>
      <c r="I5" s="62" t="s">
        <v>1</v>
      </c>
      <c r="J5" s="227" t="s">
        <v>116</v>
      </c>
      <c r="K5" s="62" t="s">
        <v>1</v>
      </c>
      <c r="L5" s="227" t="s">
        <v>116</v>
      </c>
      <c r="M5" s="61" t="s">
        <v>1</v>
      </c>
      <c r="N5" s="227" t="s">
        <v>116</v>
      </c>
      <c r="O5" s="61" t="s">
        <v>1</v>
      </c>
      <c r="P5" s="227" t="s">
        <v>116</v>
      </c>
      <c r="Q5" s="62" t="s">
        <v>1</v>
      </c>
    </row>
    <row r="6" spans="1:17" ht="14" thickTop="1" thickBot="1" x14ac:dyDescent="0.35">
      <c r="A6" s="9" t="s">
        <v>131</v>
      </c>
      <c r="B6" s="13">
        <v>1039747</v>
      </c>
      <c r="C6" s="14">
        <f>B6/31</f>
        <v>33540.225806451614</v>
      </c>
      <c r="D6" s="13">
        <v>893400</v>
      </c>
      <c r="E6" s="13">
        <f>$E$18/12</f>
        <v>261946.58333333334</v>
      </c>
      <c r="F6" s="118">
        <f>SUM(D6:E6)</f>
        <v>1155346.5833333333</v>
      </c>
      <c r="G6" s="209">
        <v>1234811</v>
      </c>
      <c r="H6" s="13">
        <v>54884</v>
      </c>
      <c r="I6" s="10">
        <f>H6/30</f>
        <v>1829.4666666666667</v>
      </c>
      <c r="J6" s="13">
        <v>26264</v>
      </c>
      <c r="K6" s="14">
        <f>J6/30</f>
        <v>875.4666666666667</v>
      </c>
      <c r="L6" s="13">
        <v>25678</v>
      </c>
      <c r="M6" s="10">
        <f>L6/30</f>
        <v>855.93333333333328</v>
      </c>
      <c r="N6" s="13">
        <v>3888</v>
      </c>
      <c r="O6" s="10">
        <f>N6/30</f>
        <v>129.6</v>
      </c>
      <c r="P6" s="13">
        <v>29</v>
      </c>
      <c r="Q6" s="10">
        <f>P6/30</f>
        <v>0.96666666666666667</v>
      </c>
    </row>
    <row r="7" spans="1:17" ht="13.5" thickTop="1" x14ac:dyDescent="0.3">
      <c r="A7" s="122" t="s">
        <v>132</v>
      </c>
      <c r="B7" s="141">
        <v>893394</v>
      </c>
      <c r="C7" s="141">
        <f>B7/29</f>
        <v>30806.689655172413</v>
      </c>
      <c r="D7" s="141">
        <v>906000</v>
      </c>
      <c r="E7" s="141">
        <f t="shared" ref="E7:E17" si="0">$E$18/12</f>
        <v>261946.58333333334</v>
      </c>
      <c r="F7" s="195">
        <f t="shared" ref="F7:F17" si="1">SUM(D7:E7)</f>
        <v>1167946.5833333333</v>
      </c>
      <c r="G7" s="195">
        <v>1719416</v>
      </c>
      <c r="H7" s="141">
        <v>71458</v>
      </c>
      <c r="I7" s="141">
        <f t="shared" ref="I7:I17" si="2">H7/30</f>
        <v>2381.9333333333334</v>
      </c>
      <c r="J7" s="141">
        <v>20015</v>
      </c>
      <c r="K7" s="141">
        <f t="shared" ref="K7:K17" si="3">J7/30</f>
        <v>667.16666666666663</v>
      </c>
      <c r="L7" s="141">
        <v>21850</v>
      </c>
      <c r="M7" s="141">
        <f t="shared" ref="M7:M17" si="4">L7/30</f>
        <v>728.33333333333337</v>
      </c>
      <c r="N7" s="141">
        <v>2117</v>
      </c>
      <c r="O7" s="141">
        <f t="shared" ref="O7:O17" si="5">N7/30</f>
        <v>70.566666666666663</v>
      </c>
      <c r="P7" s="141">
        <v>22</v>
      </c>
      <c r="Q7" s="141">
        <f t="shared" ref="Q7:Q16" si="6">P7/30</f>
        <v>0.73333333333333328</v>
      </c>
    </row>
    <row r="8" spans="1:17" x14ac:dyDescent="0.3">
      <c r="A8" s="122" t="s">
        <v>133</v>
      </c>
      <c r="B8" s="141">
        <v>1014452</v>
      </c>
      <c r="C8" s="141">
        <f>B8/31</f>
        <v>32724.258064516129</v>
      </c>
      <c r="D8" s="141">
        <v>814900</v>
      </c>
      <c r="E8" s="141">
        <f t="shared" si="0"/>
        <v>261946.58333333334</v>
      </c>
      <c r="F8" s="195">
        <f t="shared" si="1"/>
        <v>1076846.5833333333</v>
      </c>
      <c r="G8" s="195">
        <v>1327539</v>
      </c>
      <c r="H8" s="127">
        <v>47347</v>
      </c>
      <c r="I8" s="141">
        <f t="shared" si="2"/>
        <v>1578.2333333333333</v>
      </c>
      <c r="J8" s="141">
        <v>21421</v>
      </c>
      <c r="K8" s="141">
        <f t="shared" si="3"/>
        <v>714.0333333333333</v>
      </c>
      <c r="L8" s="141">
        <v>21433</v>
      </c>
      <c r="M8" s="141">
        <f t="shared" si="4"/>
        <v>714.43333333333328</v>
      </c>
      <c r="N8" s="141">
        <v>1581</v>
      </c>
      <c r="O8" s="141">
        <f t="shared" si="5"/>
        <v>52.7</v>
      </c>
      <c r="P8" s="141">
        <v>23</v>
      </c>
      <c r="Q8" s="141">
        <f t="shared" si="6"/>
        <v>0.76666666666666672</v>
      </c>
    </row>
    <row r="9" spans="1:17" x14ac:dyDescent="0.3">
      <c r="A9" s="122" t="s">
        <v>134</v>
      </c>
      <c r="B9" s="141">
        <v>961989</v>
      </c>
      <c r="C9" s="141">
        <f>B9/30</f>
        <v>32066.3</v>
      </c>
      <c r="D9" s="141">
        <v>710200</v>
      </c>
      <c r="E9" s="141">
        <f t="shared" si="0"/>
        <v>261946.58333333334</v>
      </c>
      <c r="F9" s="195">
        <f t="shared" si="1"/>
        <v>972146.58333333337</v>
      </c>
      <c r="G9" s="195">
        <v>913459</v>
      </c>
      <c r="H9" s="141">
        <v>59922</v>
      </c>
      <c r="I9" s="141">
        <f t="shared" si="2"/>
        <v>1997.4</v>
      </c>
      <c r="J9" s="141">
        <v>19140</v>
      </c>
      <c r="K9" s="141">
        <f t="shared" si="3"/>
        <v>638</v>
      </c>
      <c r="L9" s="141">
        <v>21219</v>
      </c>
      <c r="M9" s="141">
        <f t="shared" si="4"/>
        <v>707.3</v>
      </c>
      <c r="N9" s="141">
        <v>2619</v>
      </c>
      <c r="O9" s="141">
        <f t="shared" si="5"/>
        <v>87.3</v>
      </c>
      <c r="P9" s="141">
        <v>30</v>
      </c>
      <c r="Q9" s="141">
        <f t="shared" si="6"/>
        <v>1</v>
      </c>
    </row>
    <row r="10" spans="1:17" x14ac:dyDescent="0.3">
      <c r="A10" s="122" t="s">
        <v>135</v>
      </c>
      <c r="B10" s="141">
        <v>995258</v>
      </c>
      <c r="C10" s="141">
        <f>B10/31</f>
        <v>32105.096774193549</v>
      </c>
      <c r="D10" s="141">
        <v>659700</v>
      </c>
      <c r="E10" s="141">
        <f t="shared" si="0"/>
        <v>261946.58333333334</v>
      </c>
      <c r="F10" s="195">
        <f t="shared" si="1"/>
        <v>921646.58333333337</v>
      </c>
      <c r="G10" s="195">
        <v>1096269</v>
      </c>
      <c r="H10" s="141">
        <v>58209</v>
      </c>
      <c r="I10" s="141">
        <f t="shared" si="2"/>
        <v>1940.3</v>
      </c>
      <c r="J10" s="141">
        <v>20345</v>
      </c>
      <c r="K10" s="141">
        <f t="shared" si="3"/>
        <v>678.16666666666663</v>
      </c>
      <c r="L10" s="141">
        <v>22047</v>
      </c>
      <c r="M10" s="141">
        <f t="shared" si="4"/>
        <v>734.9</v>
      </c>
      <c r="N10" s="141">
        <v>2815</v>
      </c>
      <c r="O10" s="141">
        <f t="shared" si="5"/>
        <v>93.833333333333329</v>
      </c>
      <c r="P10" s="141">
        <v>33</v>
      </c>
      <c r="Q10" s="141">
        <f t="shared" si="6"/>
        <v>1.1000000000000001</v>
      </c>
    </row>
    <row r="11" spans="1:17" x14ac:dyDescent="0.3">
      <c r="A11" s="122" t="s">
        <v>136</v>
      </c>
      <c r="B11" s="141">
        <v>991776</v>
      </c>
      <c r="C11" s="141">
        <f>B11/30</f>
        <v>33059.199999999997</v>
      </c>
      <c r="D11" s="141">
        <v>687200</v>
      </c>
      <c r="E11" s="141">
        <f t="shared" si="0"/>
        <v>261946.58333333334</v>
      </c>
      <c r="F11" s="195">
        <f t="shared" si="1"/>
        <v>949146.58333333337</v>
      </c>
      <c r="G11" s="195">
        <v>1318556</v>
      </c>
      <c r="H11" s="141">
        <v>49971</v>
      </c>
      <c r="I11" s="141">
        <f t="shared" si="2"/>
        <v>1665.7</v>
      </c>
      <c r="J11" s="141">
        <v>19632</v>
      </c>
      <c r="K11" s="141">
        <f t="shared" si="3"/>
        <v>654.4</v>
      </c>
      <c r="L11" s="141">
        <v>22249</v>
      </c>
      <c r="M11" s="141">
        <f t="shared" si="4"/>
        <v>741.63333333333333</v>
      </c>
      <c r="N11" s="141">
        <v>2787</v>
      </c>
      <c r="O11" s="141">
        <f t="shared" si="5"/>
        <v>92.9</v>
      </c>
      <c r="P11" s="141">
        <v>43</v>
      </c>
      <c r="Q11" s="141">
        <f t="shared" si="6"/>
        <v>1.4333333333333333</v>
      </c>
    </row>
    <row r="12" spans="1:17" x14ac:dyDescent="0.3">
      <c r="A12" s="122" t="s">
        <v>137</v>
      </c>
      <c r="B12" s="141">
        <v>1028416</v>
      </c>
      <c r="C12" s="141">
        <f t="shared" ref="C12:C17" si="7">B12/31</f>
        <v>33174.709677419356</v>
      </c>
      <c r="D12" s="141">
        <v>758000</v>
      </c>
      <c r="E12" s="141">
        <f t="shared" si="0"/>
        <v>261946.58333333334</v>
      </c>
      <c r="F12" s="195">
        <f t="shared" si="1"/>
        <v>1019946.5833333334</v>
      </c>
      <c r="G12" s="195">
        <v>1464546</v>
      </c>
      <c r="H12" s="141">
        <v>49971</v>
      </c>
      <c r="I12" s="141">
        <f t="shared" si="2"/>
        <v>1665.7</v>
      </c>
      <c r="J12" s="141">
        <v>21200</v>
      </c>
      <c r="K12" s="141">
        <f t="shared" si="3"/>
        <v>706.66666666666663</v>
      </c>
      <c r="L12" s="141">
        <v>23316</v>
      </c>
      <c r="M12" s="141">
        <f t="shared" si="4"/>
        <v>777.2</v>
      </c>
      <c r="N12" s="141">
        <v>2787</v>
      </c>
      <c r="O12" s="141">
        <f t="shared" si="5"/>
        <v>92.9</v>
      </c>
      <c r="P12" s="141">
        <v>25</v>
      </c>
      <c r="Q12" s="141">
        <f t="shared" si="6"/>
        <v>0.83333333333333337</v>
      </c>
    </row>
    <row r="13" spans="1:17" x14ac:dyDescent="0.3">
      <c r="A13" s="122" t="s">
        <v>138</v>
      </c>
      <c r="B13" s="141">
        <v>1041271</v>
      </c>
      <c r="C13" s="141">
        <f t="shared" si="7"/>
        <v>33589.387096774197</v>
      </c>
      <c r="D13" s="141">
        <v>758000</v>
      </c>
      <c r="E13" s="141">
        <f t="shared" si="0"/>
        <v>261946.58333333334</v>
      </c>
      <c r="F13" s="195">
        <f t="shared" si="1"/>
        <v>1019946.5833333334</v>
      </c>
      <c r="G13" s="195">
        <v>1124233</v>
      </c>
      <c r="H13" s="141">
        <v>54691</v>
      </c>
      <c r="I13" s="141">
        <f t="shared" si="2"/>
        <v>1823.0333333333333</v>
      </c>
      <c r="J13" s="141">
        <v>17697</v>
      </c>
      <c r="K13" s="141">
        <f t="shared" si="3"/>
        <v>589.9</v>
      </c>
      <c r="L13" s="141">
        <v>19369</v>
      </c>
      <c r="M13" s="141">
        <f t="shared" si="4"/>
        <v>645.63333333333333</v>
      </c>
      <c r="N13" s="141">
        <v>2787</v>
      </c>
      <c r="O13" s="141">
        <f t="shared" si="5"/>
        <v>92.9</v>
      </c>
      <c r="P13" s="141">
        <v>30</v>
      </c>
      <c r="Q13" s="141">
        <f t="shared" si="6"/>
        <v>1</v>
      </c>
    </row>
    <row r="14" spans="1:17" x14ac:dyDescent="0.3">
      <c r="A14" s="122" t="s">
        <v>139</v>
      </c>
      <c r="B14" s="141">
        <v>996767</v>
      </c>
      <c r="C14" s="141">
        <f t="shared" si="7"/>
        <v>32153.774193548386</v>
      </c>
      <c r="D14" s="141">
        <v>701600</v>
      </c>
      <c r="E14" s="141">
        <f t="shared" si="0"/>
        <v>261946.58333333334</v>
      </c>
      <c r="F14" s="195">
        <f t="shared" si="1"/>
        <v>963546.58333333337</v>
      </c>
      <c r="G14" s="195">
        <v>1592090</v>
      </c>
      <c r="H14" s="141">
        <v>46870</v>
      </c>
      <c r="I14" s="141">
        <f t="shared" si="2"/>
        <v>1562.3333333333333</v>
      </c>
      <c r="J14" s="127">
        <v>22861</v>
      </c>
      <c r="K14" s="141">
        <f t="shared" si="3"/>
        <v>762.0333333333333</v>
      </c>
      <c r="L14" s="141">
        <v>17698</v>
      </c>
      <c r="M14" s="141">
        <f t="shared" si="4"/>
        <v>589.93333333333328</v>
      </c>
      <c r="N14" s="141">
        <v>2787</v>
      </c>
      <c r="O14" s="141">
        <f t="shared" si="5"/>
        <v>92.9</v>
      </c>
      <c r="P14" s="141">
        <v>18</v>
      </c>
      <c r="Q14" s="141">
        <f t="shared" si="6"/>
        <v>0.6</v>
      </c>
    </row>
    <row r="15" spans="1:17" x14ac:dyDescent="0.3">
      <c r="A15" s="122" t="s">
        <v>140</v>
      </c>
      <c r="B15" s="141">
        <v>1026133</v>
      </c>
      <c r="C15" s="141">
        <f t="shared" si="7"/>
        <v>33101.06451612903</v>
      </c>
      <c r="D15" s="141">
        <v>792130</v>
      </c>
      <c r="E15" s="141">
        <f t="shared" si="0"/>
        <v>261946.58333333334</v>
      </c>
      <c r="F15" s="195">
        <f t="shared" si="1"/>
        <v>1054076.5833333333</v>
      </c>
      <c r="G15" s="195">
        <v>1214094</v>
      </c>
      <c r="H15" s="141">
        <v>44491</v>
      </c>
      <c r="I15" s="141">
        <f t="shared" si="2"/>
        <v>1483.0333333333333</v>
      </c>
      <c r="J15" s="141">
        <v>21306</v>
      </c>
      <c r="K15" s="141">
        <f t="shared" si="3"/>
        <v>710.2</v>
      </c>
      <c r="L15" s="141">
        <v>16726</v>
      </c>
      <c r="M15" s="141">
        <f t="shared" si="4"/>
        <v>557.5333333333333</v>
      </c>
      <c r="N15" s="141">
        <v>2939</v>
      </c>
      <c r="O15" s="141">
        <f t="shared" si="5"/>
        <v>97.966666666666669</v>
      </c>
      <c r="P15" s="141">
        <v>18</v>
      </c>
      <c r="Q15" s="141">
        <f t="shared" si="6"/>
        <v>0.6</v>
      </c>
    </row>
    <row r="16" spans="1:17" x14ac:dyDescent="0.3">
      <c r="A16" s="122" t="s">
        <v>141</v>
      </c>
      <c r="B16" s="141">
        <v>1010568</v>
      </c>
      <c r="C16" s="141">
        <f t="shared" si="7"/>
        <v>32598.967741935485</v>
      </c>
      <c r="D16" s="141">
        <v>889170</v>
      </c>
      <c r="E16" s="141">
        <f t="shared" si="0"/>
        <v>261946.58333333334</v>
      </c>
      <c r="F16" s="195">
        <f t="shared" si="1"/>
        <v>1151116.5833333333</v>
      </c>
      <c r="G16" s="195">
        <v>1371138</v>
      </c>
      <c r="H16" s="141">
        <v>41586</v>
      </c>
      <c r="I16" s="141">
        <f t="shared" si="2"/>
        <v>1386.2</v>
      </c>
      <c r="J16" s="141">
        <v>14342</v>
      </c>
      <c r="K16" s="141">
        <f t="shared" si="3"/>
        <v>478.06666666666666</v>
      </c>
      <c r="L16" s="141">
        <v>15862</v>
      </c>
      <c r="M16" s="141">
        <f t="shared" si="4"/>
        <v>528.73333333333335</v>
      </c>
      <c r="N16" s="141">
        <v>2184</v>
      </c>
      <c r="O16" s="141">
        <f t="shared" si="5"/>
        <v>72.8</v>
      </c>
      <c r="P16" s="141">
        <v>17</v>
      </c>
      <c r="Q16" s="141">
        <f t="shared" si="6"/>
        <v>0.56666666666666665</v>
      </c>
    </row>
    <row r="17" spans="1:17" x14ac:dyDescent="0.3">
      <c r="A17" s="122" t="s">
        <v>142</v>
      </c>
      <c r="B17" s="196">
        <v>1082197</v>
      </c>
      <c r="C17" s="141">
        <f t="shared" si="7"/>
        <v>34909.580645161288</v>
      </c>
      <c r="D17" s="141">
        <v>965400</v>
      </c>
      <c r="E17" s="141">
        <f t="shared" si="0"/>
        <v>261946.58333333334</v>
      </c>
      <c r="F17" s="195">
        <f t="shared" si="1"/>
        <v>1227346.5833333333</v>
      </c>
      <c r="G17" s="195">
        <v>1527586</v>
      </c>
      <c r="H17" s="141">
        <v>48668</v>
      </c>
      <c r="I17" s="141">
        <f t="shared" si="2"/>
        <v>1622.2666666666667</v>
      </c>
      <c r="J17" s="141">
        <v>15205</v>
      </c>
      <c r="K17" s="141">
        <f t="shared" si="3"/>
        <v>506.83333333333331</v>
      </c>
      <c r="L17" s="141">
        <v>16756</v>
      </c>
      <c r="M17" s="141">
        <f t="shared" si="4"/>
        <v>558.5333333333333</v>
      </c>
      <c r="N17" s="141">
        <v>2228</v>
      </c>
      <c r="O17" s="141">
        <f t="shared" si="5"/>
        <v>74.266666666666666</v>
      </c>
      <c r="P17" s="141">
        <v>20</v>
      </c>
      <c r="Q17" s="141">
        <f>P17/30</f>
        <v>0.66666666666666663</v>
      </c>
    </row>
    <row r="18" spans="1:17" x14ac:dyDescent="0.3">
      <c r="A18" s="190" t="s">
        <v>118</v>
      </c>
      <c r="B18" s="191">
        <f>SUM(B6:B17)</f>
        <v>12081968</v>
      </c>
      <c r="C18" s="256" t="s">
        <v>230</v>
      </c>
      <c r="D18" s="193">
        <f>SUM(D6:D17)</f>
        <v>9535700</v>
      </c>
      <c r="E18" s="192">
        <v>3143359</v>
      </c>
      <c r="F18" s="193">
        <f>SUM(F6:F17)</f>
        <v>12679059</v>
      </c>
      <c r="G18" s="193">
        <f>SUM(G6:G17)</f>
        <v>15903737</v>
      </c>
      <c r="H18" s="194">
        <f>SUM(H6:H17)</f>
        <v>628068</v>
      </c>
      <c r="I18" s="257" t="s">
        <v>230</v>
      </c>
      <c r="J18" s="194">
        <f>SUM(J6:J17)</f>
        <v>239428</v>
      </c>
      <c r="K18" s="257" t="s">
        <v>230</v>
      </c>
      <c r="L18" s="194">
        <f>SUM(L6:L17)</f>
        <v>244203</v>
      </c>
      <c r="M18" s="257" t="s">
        <v>230</v>
      </c>
      <c r="N18" s="194">
        <f>SUM(N6:N17)</f>
        <v>31519</v>
      </c>
      <c r="O18" s="257" t="s">
        <v>230</v>
      </c>
      <c r="P18" s="194">
        <f>SUM(P6:P17)</f>
        <v>308</v>
      </c>
      <c r="Q18" s="257" t="s">
        <v>230</v>
      </c>
    </row>
    <row r="19" spans="1:17" x14ac:dyDescent="0.3">
      <c r="A19" s="74" t="s">
        <v>2</v>
      </c>
      <c r="B19" s="63">
        <f t="shared" ref="B19:Q19" si="8">AVERAGE(B6:B17)</f>
        <v>1006830.6666666666</v>
      </c>
      <c r="C19" s="166">
        <f>AVERAGE(C6:C17)</f>
        <v>32819.104514275117</v>
      </c>
      <c r="D19" s="170">
        <f t="shared" si="8"/>
        <v>794641.66666666663</v>
      </c>
      <c r="E19" s="174">
        <f t="shared" si="8"/>
        <v>261946.58333333337</v>
      </c>
      <c r="F19" s="170">
        <f t="shared" si="8"/>
        <v>1056588.25</v>
      </c>
      <c r="G19" s="170">
        <f>AVERAGE(G6:G17)</f>
        <v>1325311.4166666667</v>
      </c>
      <c r="H19" s="168">
        <f t="shared" si="8"/>
        <v>52339</v>
      </c>
      <c r="I19" s="170">
        <f>AVERAGE(I6:I17)</f>
        <v>1744.6333333333332</v>
      </c>
      <c r="J19" s="168">
        <f>AVERAGE(J6:J17)</f>
        <v>19952.333333333332</v>
      </c>
      <c r="K19" s="63">
        <f t="shared" si="8"/>
        <v>665.07777777777767</v>
      </c>
      <c r="L19" s="168">
        <f>AVERAGE(L6:L17)</f>
        <v>20350.25</v>
      </c>
      <c r="M19" s="63">
        <f t="shared" si="8"/>
        <v>678.3416666666667</v>
      </c>
      <c r="N19" s="168">
        <f>AVERAGE(N6:N17)</f>
        <v>2626.5833333333335</v>
      </c>
      <c r="O19" s="63">
        <f t="shared" si="8"/>
        <v>87.552777777777763</v>
      </c>
      <c r="P19" s="168">
        <f>AVERAGE(P6:P17)</f>
        <v>25.666666666666668</v>
      </c>
      <c r="Q19" s="63">
        <f t="shared" si="8"/>
        <v>0.85555555555555551</v>
      </c>
    </row>
    <row r="20" spans="1:17" x14ac:dyDescent="0.3">
      <c r="A20" s="74" t="s">
        <v>10</v>
      </c>
      <c r="B20" s="64">
        <f t="shared" ref="B20:Q20" si="9">MAX(B6:B17)</f>
        <v>1082197</v>
      </c>
      <c r="C20" s="167">
        <f>MAX(C6:C17)</f>
        <v>34909.580645161288</v>
      </c>
      <c r="D20" s="171">
        <f t="shared" si="9"/>
        <v>965400</v>
      </c>
      <c r="E20" s="175">
        <f t="shared" si="9"/>
        <v>261946.58333333334</v>
      </c>
      <c r="F20" s="171">
        <f t="shared" si="9"/>
        <v>1227346.5833333333</v>
      </c>
      <c r="G20" s="171">
        <f>MAX(G6:G17)</f>
        <v>1719416</v>
      </c>
      <c r="H20" s="169">
        <f t="shared" si="9"/>
        <v>71458</v>
      </c>
      <c r="I20" s="171">
        <f>MAX(I6:I17)</f>
        <v>2381.9333333333334</v>
      </c>
      <c r="J20" s="169">
        <f>MAX(J6:J17)</f>
        <v>26264</v>
      </c>
      <c r="K20" s="64">
        <f t="shared" si="9"/>
        <v>875.4666666666667</v>
      </c>
      <c r="L20" s="169">
        <f>MAX(L6:L17)</f>
        <v>25678</v>
      </c>
      <c r="M20" s="64">
        <f t="shared" si="9"/>
        <v>855.93333333333328</v>
      </c>
      <c r="N20" s="169">
        <f>MAX(N6:N17)</f>
        <v>3888</v>
      </c>
      <c r="O20" s="64">
        <f t="shared" si="9"/>
        <v>129.6</v>
      </c>
      <c r="P20" s="169">
        <f>MAX(P6:P17)</f>
        <v>43</v>
      </c>
      <c r="Q20" s="64">
        <f t="shared" si="9"/>
        <v>1.4333333333333333</v>
      </c>
    </row>
    <row r="21" spans="1:17" ht="13.5" thickBot="1" x14ac:dyDescent="0.35">
      <c r="A21" s="75" t="s">
        <v>11</v>
      </c>
      <c r="B21" s="65">
        <f t="shared" ref="B21:Q21" si="10">MIN(B6:B17)</f>
        <v>893394</v>
      </c>
      <c r="C21" s="173">
        <f>MIN(C6:C17)</f>
        <v>30806.689655172413</v>
      </c>
      <c r="D21" s="172">
        <f t="shared" si="10"/>
        <v>659700</v>
      </c>
      <c r="E21" s="176">
        <f t="shared" si="10"/>
        <v>261946.58333333334</v>
      </c>
      <c r="F21" s="172">
        <f t="shared" si="10"/>
        <v>921646.58333333337</v>
      </c>
      <c r="G21" s="172">
        <f>MIN(G6:G17)</f>
        <v>913459</v>
      </c>
      <c r="H21" s="76">
        <f t="shared" si="10"/>
        <v>41586</v>
      </c>
      <c r="I21" s="172">
        <f t="shared" si="10"/>
        <v>1386.2</v>
      </c>
      <c r="J21" s="76">
        <f t="shared" si="10"/>
        <v>14342</v>
      </c>
      <c r="K21" s="66">
        <f t="shared" si="10"/>
        <v>478.06666666666666</v>
      </c>
      <c r="L21" s="76">
        <f t="shared" si="10"/>
        <v>15862</v>
      </c>
      <c r="M21" s="66">
        <f t="shared" si="10"/>
        <v>528.73333333333335</v>
      </c>
      <c r="N21" s="76">
        <f t="shared" si="10"/>
        <v>1581</v>
      </c>
      <c r="O21" s="66">
        <f t="shared" si="10"/>
        <v>52.7</v>
      </c>
      <c r="P21" s="76">
        <f>MIN(P6:P17)</f>
        <v>17</v>
      </c>
      <c r="Q21" s="142">
        <f t="shared" si="10"/>
        <v>0.56666666666666665</v>
      </c>
    </row>
    <row r="22" spans="1:17" x14ac:dyDescent="0.3">
      <c r="A22" s="258" t="s">
        <v>230</v>
      </c>
      <c r="B22" s="258" t="s">
        <v>230</v>
      </c>
      <c r="C22" s="258" t="s">
        <v>230</v>
      </c>
      <c r="D22" s="12">
        <v>9394468</v>
      </c>
      <c r="E22" s="12">
        <v>2519551</v>
      </c>
      <c r="F22" s="258" t="s">
        <v>230</v>
      </c>
      <c r="G22" s="258" t="s">
        <v>230</v>
      </c>
      <c r="H22" s="258" t="s">
        <v>230</v>
      </c>
      <c r="I22" s="258" t="s">
        <v>230</v>
      </c>
      <c r="J22" s="258" t="s">
        <v>230</v>
      </c>
      <c r="K22" s="258" t="s">
        <v>230</v>
      </c>
      <c r="L22" s="258" t="s">
        <v>230</v>
      </c>
      <c r="M22" s="258" t="s">
        <v>230</v>
      </c>
      <c r="N22" s="258" t="s">
        <v>230</v>
      </c>
      <c r="O22" s="258" t="s">
        <v>230</v>
      </c>
      <c r="P22" s="258" t="s">
        <v>230</v>
      </c>
      <c r="Q22" s="258" t="s">
        <v>230</v>
      </c>
    </row>
    <row r="10000" spans="52:52" hidden="1" x14ac:dyDescent="0.3">
      <c r="AZ10000" s="12">
        <v>1</v>
      </c>
    </row>
  </sheetData>
  <sheetProtection formatCells="0" formatColumns="0" formatRows="0"/>
  <phoneticPr fontId="2" type="noConversion"/>
  <printOptions horizontalCentered="1"/>
  <pageMargins left="0.23622047244094491" right="0.35433070866141736" top="0.62992125984251968" bottom="0.59055118110236227" header="0.31496062992125984" footer="0.31496062992125984"/>
  <pageSetup paperSize="9" scale="93" pageOrder="overThenDown" orientation="landscape" r:id="rId1"/>
  <headerFooter alignWithMargins="0">
    <oddHeader>&amp;C
&amp;20&amp;Xתאגיד המים יובלים</oddHeader>
    <oddFooter>&amp;C&amp;16&amp;Yמכון טיהור שפכים אשדוד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גיליון3">
    <pageSetUpPr fitToPage="1"/>
  </sheetPr>
  <dimension ref="A1:AZ10000"/>
  <sheetViews>
    <sheetView showGridLines="0" showZeros="0" rightToLeft="1" zoomScaleNormal="100" workbookViewId="0">
      <pane xSplit="1" ySplit="4" topLeftCell="B5" activePane="bottomRight" state="frozenSplit"/>
      <selection pane="topRight" activeCell="B1" sqref="B1"/>
      <selection pane="bottomLeft" activeCell="A8" sqref="A8"/>
      <selection pane="bottomRight" activeCell="A3" sqref="A3:V19"/>
    </sheetView>
  </sheetViews>
  <sheetFormatPr defaultColWidth="0" defaultRowHeight="13" zeroHeight="1" x14ac:dyDescent="0.3"/>
  <cols>
    <col min="1" max="1" width="12.08984375" style="7" customWidth="1"/>
    <col min="2" max="2" width="8.1796875" style="7" customWidth="1"/>
    <col min="3" max="10" width="9.1796875" style="7" customWidth="1"/>
    <col min="11" max="17" width="10.1796875" style="7" customWidth="1"/>
    <col min="18" max="18" width="10.26953125" style="7" bestFit="1" customWidth="1"/>
    <col min="19" max="22" width="10.1796875" style="7" customWidth="1"/>
    <col min="23" max="52" width="0" style="7" hidden="1" customWidth="1"/>
    <col min="53" max="16384" width="7.26953125" style="7" hidden="1"/>
  </cols>
  <sheetData>
    <row r="1" spans="1:22" ht="13.5" thickBot="1" x14ac:dyDescent="0.35">
      <c r="A1" s="277" t="str">
        <f>סיכום!A1</f>
        <v>דוח הפעלה שנתי מט"ש אשדוד 2018</v>
      </c>
      <c r="B1" s="290"/>
      <c r="C1" s="291"/>
      <c r="D1" s="292"/>
      <c r="E1" s="293"/>
      <c r="F1" s="440" t="s">
        <v>70</v>
      </c>
      <c r="G1" s="441"/>
      <c r="H1" s="441"/>
      <c r="I1" s="441"/>
      <c r="J1" s="441"/>
      <c r="K1" s="441"/>
      <c r="L1" s="441"/>
      <c r="M1" s="441"/>
      <c r="N1" s="441"/>
      <c r="O1" s="441"/>
      <c r="P1" s="441"/>
      <c r="Q1" s="441"/>
      <c r="R1" s="441"/>
      <c r="S1" s="441"/>
      <c r="T1" s="441"/>
      <c r="U1" s="441"/>
      <c r="V1" s="442"/>
    </row>
    <row r="2" spans="1:22" ht="13.5" thickBot="1" x14ac:dyDescent="0.35">
      <c r="A2" s="266" t="s">
        <v>22</v>
      </c>
      <c r="B2" s="297" t="s">
        <v>16</v>
      </c>
      <c r="C2" s="298" t="s">
        <v>231</v>
      </c>
      <c r="D2" s="298" t="s">
        <v>232</v>
      </c>
      <c r="E2" s="298" t="s">
        <v>233</v>
      </c>
      <c r="F2" s="298" t="s">
        <v>234</v>
      </c>
      <c r="G2" s="298" t="s">
        <v>235</v>
      </c>
      <c r="H2" s="298" t="s">
        <v>236</v>
      </c>
      <c r="I2" s="298" t="s">
        <v>237</v>
      </c>
      <c r="J2" s="298" t="s">
        <v>238</v>
      </c>
      <c r="K2" s="298" t="s">
        <v>239</v>
      </c>
      <c r="L2" s="298" t="s">
        <v>240</v>
      </c>
      <c r="M2" s="298" t="s">
        <v>241</v>
      </c>
      <c r="N2" s="298" t="s">
        <v>242</v>
      </c>
      <c r="O2" s="298" t="s">
        <v>243</v>
      </c>
      <c r="P2" s="298" t="s">
        <v>244</v>
      </c>
      <c r="Q2" s="298" t="s">
        <v>245</v>
      </c>
      <c r="R2" s="298" t="s">
        <v>246</v>
      </c>
      <c r="S2" s="298" t="s">
        <v>247</v>
      </c>
      <c r="T2" s="298" t="s">
        <v>248</v>
      </c>
      <c r="U2" s="298" t="s">
        <v>249</v>
      </c>
      <c r="V2" s="298" t="s">
        <v>250</v>
      </c>
    </row>
    <row r="3" spans="1:22" ht="28.5" customHeight="1" thickBot="1" x14ac:dyDescent="0.35">
      <c r="A3" s="228" t="s">
        <v>119</v>
      </c>
      <c r="B3" s="245" t="s">
        <v>4</v>
      </c>
      <c r="C3" s="239" t="s">
        <v>3</v>
      </c>
      <c r="D3" s="239" t="s">
        <v>51</v>
      </c>
      <c r="E3" s="294" t="s">
        <v>99</v>
      </c>
      <c r="F3" s="239" t="s">
        <v>55</v>
      </c>
      <c r="G3" s="239" t="s">
        <v>36</v>
      </c>
      <c r="H3" s="237" t="s">
        <v>98</v>
      </c>
      <c r="I3" s="239" t="s">
        <v>5</v>
      </c>
      <c r="J3" s="239" t="s">
        <v>56</v>
      </c>
      <c r="K3" s="237" t="s">
        <v>52</v>
      </c>
      <c r="L3" s="237" t="s">
        <v>57</v>
      </c>
      <c r="M3" s="239" t="s">
        <v>58</v>
      </c>
      <c r="N3" s="239" t="s">
        <v>59</v>
      </c>
      <c r="O3" s="237" t="s">
        <v>37</v>
      </c>
      <c r="P3" s="239" t="s">
        <v>38</v>
      </c>
      <c r="Q3" s="239" t="s">
        <v>60</v>
      </c>
      <c r="R3" s="237" t="s">
        <v>61</v>
      </c>
      <c r="S3" s="239" t="s">
        <v>39</v>
      </c>
      <c r="T3" s="239" t="s">
        <v>40</v>
      </c>
      <c r="U3" s="295" t="s">
        <v>41</v>
      </c>
      <c r="V3" s="296" t="s">
        <v>165</v>
      </c>
    </row>
    <row r="4" spans="1:22" x14ac:dyDescent="0.3">
      <c r="A4" s="286" t="s">
        <v>230</v>
      </c>
      <c r="B4" s="129" t="s">
        <v>7</v>
      </c>
      <c r="C4" s="130" t="s">
        <v>7</v>
      </c>
      <c r="D4" s="130" t="s">
        <v>7</v>
      </c>
      <c r="E4" s="131" t="s">
        <v>7</v>
      </c>
      <c r="F4" s="130" t="s">
        <v>7</v>
      </c>
      <c r="G4" s="130" t="s">
        <v>7</v>
      </c>
      <c r="H4" s="132" t="s">
        <v>7</v>
      </c>
      <c r="I4" s="130" t="s">
        <v>7</v>
      </c>
      <c r="J4" s="130" t="s">
        <v>7</v>
      </c>
      <c r="K4" s="132" t="s">
        <v>7</v>
      </c>
      <c r="L4" s="133" t="s">
        <v>7</v>
      </c>
      <c r="M4" s="131" t="s">
        <v>7</v>
      </c>
      <c r="N4" s="130" t="s">
        <v>7</v>
      </c>
      <c r="O4" s="133" t="s">
        <v>7</v>
      </c>
      <c r="P4" s="130" t="s">
        <v>7</v>
      </c>
      <c r="Q4" s="131" t="s">
        <v>7</v>
      </c>
      <c r="R4" s="133" t="s">
        <v>7</v>
      </c>
      <c r="S4" s="131" t="s">
        <v>7</v>
      </c>
      <c r="T4" s="131" t="s">
        <v>7</v>
      </c>
      <c r="U4" s="232" t="s">
        <v>7</v>
      </c>
      <c r="V4" s="104" t="s">
        <v>166</v>
      </c>
    </row>
    <row r="5" spans="1:22" x14ac:dyDescent="0.3">
      <c r="A5" s="122" t="s">
        <v>131</v>
      </c>
      <c r="B5" s="123">
        <v>406</v>
      </c>
      <c r="C5" s="123">
        <v>920</v>
      </c>
      <c r="D5" s="123">
        <v>320</v>
      </c>
      <c r="E5" s="126">
        <v>89</v>
      </c>
      <c r="F5" s="123">
        <v>57</v>
      </c>
      <c r="G5" s="123">
        <v>10</v>
      </c>
      <c r="H5" s="123">
        <v>100</v>
      </c>
      <c r="I5" s="123">
        <v>206</v>
      </c>
      <c r="J5" s="123">
        <v>9</v>
      </c>
      <c r="K5" s="123">
        <v>185</v>
      </c>
      <c r="L5" s="287" t="s">
        <v>230</v>
      </c>
      <c r="M5" s="287" t="s">
        <v>230</v>
      </c>
      <c r="N5" s="123">
        <v>12</v>
      </c>
      <c r="O5" s="123">
        <v>9</v>
      </c>
      <c r="P5" s="123">
        <v>0.01</v>
      </c>
      <c r="Q5" s="135">
        <v>1.8</v>
      </c>
      <c r="R5" s="123">
        <v>708</v>
      </c>
      <c r="S5" s="123">
        <v>53</v>
      </c>
      <c r="T5" s="123">
        <v>132</v>
      </c>
      <c r="U5" s="123">
        <v>166</v>
      </c>
      <c r="V5" s="135">
        <v>7.2</v>
      </c>
    </row>
    <row r="6" spans="1:22" x14ac:dyDescent="0.3">
      <c r="A6" s="122" t="s">
        <v>132</v>
      </c>
      <c r="B6" s="123">
        <v>369</v>
      </c>
      <c r="C6" s="123">
        <v>803</v>
      </c>
      <c r="D6" s="123">
        <v>215</v>
      </c>
      <c r="E6" s="126">
        <v>80</v>
      </c>
      <c r="F6" s="123">
        <v>61</v>
      </c>
      <c r="G6" s="123">
        <v>10</v>
      </c>
      <c r="H6" s="123">
        <v>116</v>
      </c>
      <c r="I6" s="123">
        <v>130</v>
      </c>
      <c r="J6" s="123">
        <v>11</v>
      </c>
      <c r="K6" s="126">
        <v>382</v>
      </c>
      <c r="L6" s="123">
        <v>254</v>
      </c>
      <c r="M6" s="123">
        <v>803</v>
      </c>
      <c r="N6" s="123">
        <v>9</v>
      </c>
      <c r="O6" s="123">
        <v>4</v>
      </c>
      <c r="P6" s="123">
        <v>0.01</v>
      </c>
      <c r="Q6" s="288" t="s">
        <v>230</v>
      </c>
      <c r="R6" s="287" t="s">
        <v>230</v>
      </c>
      <c r="S6" s="123">
        <v>54</v>
      </c>
      <c r="T6" s="288" t="s">
        <v>230</v>
      </c>
      <c r="U6" s="123">
        <v>318</v>
      </c>
      <c r="V6" s="135">
        <v>7.2</v>
      </c>
    </row>
    <row r="7" spans="1:22" x14ac:dyDescent="0.3">
      <c r="A7" s="122" t="s">
        <v>133</v>
      </c>
      <c r="B7" s="123">
        <v>351</v>
      </c>
      <c r="C7" s="123">
        <v>810</v>
      </c>
      <c r="D7" s="123">
        <v>268</v>
      </c>
      <c r="E7" s="126">
        <v>92</v>
      </c>
      <c r="F7" s="123">
        <v>79</v>
      </c>
      <c r="G7" s="123">
        <v>10</v>
      </c>
      <c r="H7" s="123">
        <v>91</v>
      </c>
      <c r="I7" s="287" t="s">
        <v>230</v>
      </c>
      <c r="J7" s="123">
        <v>11</v>
      </c>
      <c r="K7" s="126">
        <v>168</v>
      </c>
      <c r="L7" s="123">
        <v>138</v>
      </c>
      <c r="M7" s="123">
        <v>276</v>
      </c>
      <c r="N7" s="123">
        <v>6</v>
      </c>
      <c r="O7" s="123">
        <v>3</v>
      </c>
      <c r="P7" s="123">
        <v>0.01</v>
      </c>
      <c r="Q7" s="288" t="s">
        <v>230</v>
      </c>
      <c r="R7" s="287" t="s">
        <v>230</v>
      </c>
      <c r="S7" s="123">
        <v>53</v>
      </c>
      <c r="T7" s="288" t="s">
        <v>230</v>
      </c>
      <c r="U7" s="287" t="s">
        <v>230</v>
      </c>
      <c r="V7" s="135">
        <v>7.3</v>
      </c>
    </row>
    <row r="8" spans="1:22" x14ac:dyDescent="0.3">
      <c r="A8" s="122" t="s">
        <v>134</v>
      </c>
      <c r="B8" s="123">
        <v>438</v>
      </c>
      <c r="C8" s="123">
        <v>837</v>
      </c>
      <c r="D8" s="123">
        <v>368</v>
      </c>
      <c r="E8" s="126">
        <v>89</v>
      </c>
      <c r="F8" s="123">
        <v>71</v>
      </c>
      <c r="G8" s="123">
        <v>10</v>
      </c>
      <c r="H8" s="123">
        <v>93</v>
      </c>
      <c r="I8" s="123">
        <v>141</v>
      </c>
      <c r="J8" s="123">
        <v>9</v>
      </c>
      <c r="K8" s="126">
        <v>178</v>
      </c>
      <c r="L8" s="287" t="s">
        <v>230</v>
      </c>
      <c r="M8" s="123">
        <v>265</v>
      </c>
      <c r="N8" s="123">
        <v>1</v>
      </c>
      <c r="O8" s="123">
        <v>3</v>
      </c>
      <c r="P8" s="123">
        <v>0.01</v>
      </c>
      <c r="Q8" s="135">
        <v>2</v>
      </c>
      <c r="R8" s="123">
        <v>676</v>
      </c>
      <c r="S8" s="123">
        <v>32</v>
      </c>
      <c r="T8" s="287" t="s">
        <v>230</v>
      </c>
      <c r="U8" s="123">
        <v>432</v>
      </c>
      <c r="V8" s="135">
        <v>7.3</v>
      </c>
    </row>
    <row r="9" spans="1:22" x14ac:dyDescent="0.3">
      <c r="A9" s="122" t="s">
        <v>135</v>
      </c>
      <c r="B9" s="123">
        <v>749</v>
      </c>
      <c r="C9" s="123">
        <v>1256</v>
      </c>
      <c r="D9" s="123">
        <v>420</v>
      </c>
      <c r="E9" s="126">
        <v>78</v>
      </c>
      <c r="F9" s="123">
        <v>47</v>
      </c>
      <c r="G9" s="123">
        <v>10</v>
      </c>
      <c r="H9" s="123">
        <v>100</v>
      </c>
      <c r="I9" s="123">
        <v>112</v>
      </c>
      <c r="J9" s="123">
        <v>6</v>
      </c>
      <c r="K9" s="126">
        <v>188</v>
      </c>
      <c r="L9" s="123">
        <v>212</v>
      </c>
      <c r="M9" s="123">
        <v>364</v>
      </c>
      <c r="N9" s="123">
        <v>14</v>
      </c>
      <c r="O9" s="123">
        <v>2</v>
      </c>
      <c r="P9" s="123">
        <v>0.01</v>
      </c>
      <c r="Q9" s="288" t="s">
        <v>230</v>
      </c>
      <c r="R9" s="287" t="s">
        <v>230</v>
      </c>
      <c r="S9" s="123">
        <v>22</v>
      </c>
      <c r="T9" s="287" t="s">
        <v>230</v>
      </c>
      <c r="U9" s="123">
        <v>221</v>
      </c>
      <c r="V9" s="135">
        <v>7.3</v>
      </c>
    </row>
    <row r="10" spans="1:22" x14ac:dyDescent="0.3">
      <c r="A10" s="122" t="s">
        <v>136</v>
      </c>
      <c r="B10" s="123">
        <v>524</v>
      </c>
      <c r="C10" s="123">
        <v>1071</v>
      </c>
      <c r="D10" s="123">
        <v>317</v>
      </c>
      <c r="E10" s="126">
        <v>80</v>
      </c>
      <c r="F10" s="123">
        <v>49</v>
      </c>
      <c r="G10" s="123">
        <v>10</v>
      </c>
      <c r="H10" s="123">
        <v>102</v>
      </c>
      <c r="I10" s="123">
        <v>182</v>
      </c>
      <c r="J10" s="123">
        <v>12</v>
      </c>
      <c r="K10" s="126">
        <v>347</v>
      </c>
      <c r="L10" s="123">
        <v>220</v>
      </c>
      <c r="M10" s="123">
        <v>442</v>
      </c>
      <c r="N10" s="123">
        <v>11</v>
      </c>
      <c r="O10" s="123">
        <v>13</v>
      </c>
      <c r="P10" s="123">
        <v>0.01</v>
      </c>
      <c r="Q10" s="288" t="s">
        <v>230</v>
      </c>
      <c r="R10" s="287" t="s">
        <v>230</v>
      </c>
      <c r="S10" s="123">
        <v>37</v>
      </c>
      <c r="T10" s="287" t="s">
        <v>230</v>
      </c>
      <c r="U10" s="123">
        <v>178</v>
      </c>
      <c r="V10" s="135">
        <v>7.5</v>
      </c>
    </row>
    <row r="11" spans="1:22" x14ac:dyDescent="0.3">
      <c r="A11" s="122" t="s">
        <v>137</v>
      </c>
      <c r="B11" s="123">
        <v>366</v>
      </c>
      <c r="C11" s="123">
        <v>1058</v>
      </c>
      <c r="D11" s="123">
        <v>497</v>
      </c>
      <c r="E11" s="126">
        <v>66</v>
      </c>
      <c r="F11" s="123">
        <v>56</v>
      </c>
      <c r="G11" s="123">
        <v>10</v>
      </c>
      <c r="H11" s="123">
        <v>73</v>
      </c>
      <c r="I11" s="123">
        <v>242</v>
      </c>
      <c r="J11" s="123">
        <v>28</v>
      </c>
      <c r="K11" s="126">
        <v>267</v>
      </c>
      <c r="L11" s="123">
        <v>114</v>
      </c>
      <c r="M11" s="123">
        <v>136</v>
      </c>
      <c r="N11" s="123">
        <v>2</v>
      </c>
      <c r="O11" s="123">
        <v>1</v>
      </c>
      <c r="P11" s="123">
        <v>0.01</v>
      </c>
      <c r="Q11" s="135">
        <v>0.56999999999999995</v>
      </c>
      <c r="R11" s="123">
        <v>916</v>
      </c>
      <c r="S11" s="123">
        <v>99</v>
      </c>
      <c r="T11" s="123">
        <v>230</v>
      </c>
      <c r="U11" s="123">
        <v>324</v>
      </c>
      <c r="V11" s="135">
        <v>6.9</v>
      </c>
    </row>
    <row r="12" spans="1:22" x14ac:dyDescent="0.3">
      <c r="A12" s="122" t="s">
        <v>138</v>
      </c>
      <c r="B12" s="123">
        <v>270</v>
      </c>
      <c r="C12" s="123">
        <v>741</v>
      </c>
      <c r="D12" s="123">
        <v>271</v>
      </c>
      <c r="E12" s="126">
        <v>73</v>
      </c>
      <c r="F12" s="123">
        <v>61</v>
      </c>
      <c r="G12" s="123">
        <v>10</v>
      </c>
      <c r="H12" s="123">
        <v>81</v>
      </c>
      <c r="I12" s="123">
        <v>113</v>
      </c>
      <c r="J12" s="123">
        <v>8</v>
      </c>
      <c r="K12" s="126">
        <v>234</v>
      </c>
      <c r="L12" s="123">
        <v>166</v>
      </c>
      <c r="M12" s="123">
        <v>277</v>
      </c>
      <c r="N12" s="123">
        <v>10</v>
      </c>
      <c r="O12" s="123">
        <v>4</v>
      </c>
      <c r="P12" s="123">
        <v>0.01</v>
      </c>
      <c r="Q12" s="288" t="s">
        <v>230</v>
      </c>
      <c r="R12" s="287" t="s">
        <v>230</v>
      </c>
      <c r="S12" s="123">
        <v>94</v>
      </c>
      <c r="T12" s="287" t="s">
        <v>230</v>
      </c>
      <c r="U12" s="123">
        <v>228</v>
      </c>
      <c r="V12" s="135">
        <v>7.7</v>
      </c>
    </row>
    <row r="13" spans="1:22" x14ac:dyDescent="0.3">
      <c r="A13" s="122" t="s">
        <v>139</v>
      </c>
      <c r="B13" s="123">
        <v>1036</v>
      </c>
      <c r="C13" s="123">
        <v>2150</v>
      </c>
      <c r="D13" s="123">
        <v>1432</v>
      </c>
      <c r="E13" s="126">
        <v>96</v>
      </c>
      <c r="F13" s="123">
        <v>74</v>
      </c>
      <c r="G13" s="123">
        <v>20</v>
      </c>
      <c r="H13" s="123">
        <v>270</v>
      </c>
      <c r="I13" s="287" t="s">
        <v>230</v>
      </c>
      <c r="J13" s="287" t="s">
        <v>230</v>
      </c>
      <c r="K13" s="288" t="s">
        <v>230</v>
      </c>
      <c r="L13" s="287" t="s">
        <v>230</v>
      </c>
      <c r="M13" s="287" t="s">
        <v>230</v>
      </c>
      <c r="N13" s="287" t="s">
        <v>230</v>
      </c>
      <c r="O13" s="287" t="s">
        <v>230</v>
      </c>
      <c r="P13" s="287" t="s">
        <v>230</v>
      </c>
      <c r="Q13" s="288" t="s">
        <v>230</v>
      </c>
      <c r="R13" s="287" t="s">
        <v>230</v>
      </c>
      <c r="S13" s="123">
        <v>37</v>
      </c>
      <c r="T13" s="287" t="s">
        <v>230</v>
      </c>
      <c r="U13" s="287" t="s">
        <v>230</v>
      </c>
      <c r="V13" s="135">
        <v>8</v>
      </c>
    </row>
    <row r="14" spans="1:22" x14ac:dyDescent="0.3">
      <c r="A14" s="122" t="s">
        <v>140</v>
      </c>
      <c r="B14" s="123">
        <v>2237</v>
      </c>
      <c r="C14" s="123">
        <v>5361</v>
      </c>
      <c r="D14" s="123">
        <v>3304</v>
      </c>
      <c r="E14" s="126">
        <v>119</v>
      </c>
      <c r="F14" s="123">
        <v>47</v>
      </c>
      <c r="G14" s="123">
        <v>58</v>
      </c>
      <c r="H14" s="123">
        <v>896</v>
      </c>
      <c r="I14" s="287" t="s">
        <v>230</v>
      </c>
      <c r="J14" s="287" t="s">
        <v>230</v>
      </c>
      <c r="K14" s="288" t="s">
        <v>230</v>
      </c>
      <c r="L14" s="287" t="s">
        <v>230</v>
      </c>
      <c r="M14" s="287" t="s">
        <v>230</v>
      </c>
      <c r="N14" s="287" t="s">
        <v>230</v>
      </c>
      <c r="O14" s="287" t="s">
        <v>230</v>
      </c>
      <c r="P14" s="287" t="s">
        <v>230</v>
      </c>
      <c r="Q14" s="288" t="s">
        <v>230</v>
      </c>
      <c r="R14" s="287" t="s">
        <v>230</v>
      </c>
      <c r="S14" s="123">
        <v>60</v>
      </c>
      <c r="T14" s="287" t="s">
        <v>230</v>
      </c>
      <c r="U14" s="123">
        <v>420</v>
      </c>
      <c r="V14" s="135">
        <v>7.9</v>
      </c>
    </row>
    <row r="15" spans="1:22" x14ac:dyDescent="0.3">
      <c r="A15" s="122" t="s">
        <v>141</v>
      </c>
      <c r="B15" s="123">
        <v>733</v>
      </c>
      <c r="C15" s="123">
        <v>1574</v>
      </c>
      <c r="D15" s="123">
        <v>922</v>
      </c>
      <c r="E15" s="126">
        <v>71</v>
      </c>
      <c r="F15" s="123">
        <v>47</v>
      </c>
      <c r="G15" s="123">
        <v>10</v>
      </c>
      <c r="H15" s="123">
        <v>73</v>
      </c>
      <c r="I15" s="123">
        <v>118</v>
      </c>
      <c r="J15" s="123">
        <v>7</v>
      </c>
      <c r="K15" s="126">
        <v>177</v>
      </c>
      <c r="L15" s="123">
        <v>203</v>
      </c>
      <c r="M15" s="287" t="s">
        <v>230</v>
      </c>
      <c r="N15" s="123">
        <v>11</v>
      </c>
      <c r="O15" s="123">
        <v>6</v>
      </c>
      <c r="P15" s="287" t="s">
        <v>230</v>
      </c>
      <c r="Q15" s="288" t="s">
        <v>230</v>
      </c>
      <c r="R15" s="287" t="s">
        <v>230</v>
      </c>
      <c r="S15" s="123">
        <v>51</v>
      </c>
      <c r="T15" s="287" t="s">
        <v>230</v>
      </c>
      <c r="U15" s="123">
        <v>300</v>
      </c>
      <c r="V15" s="135">
        <v>7.8</v>
      </c>
    </row>
    <row r="16" spans="1:22" x14ac:dyDescent="0.3">
      <c r="A16" s="122" t="s">
        <v>142</v>
      </c>
      <c r="B16" s="123">
        <v>492</v>
      </c>
      <c r="C16" s="123">
        <v>2760</v>
      </c>
      <c r="D16" s="123">
        <v>1613</v>
      </c>
      <c r="E16" s="126">
        <v>105</v>
      </c>
      <c r="F16" s="123">
        <v>86</v>
      </c>
      <c r="G16" s="123">
        <v>22</v>
      </c>
      <c r="H16" s="123">
        <v>514</v>
      </c>
      <c r="I16" s="123">
        <v>120</v>
      </c>
      <c r="J16" s="123">
        <v>11</v>
      </c>
      <c r="K16" s="126">
        <v>273</v>
      </c>
      <c r="L16" s="123">
        <v>225</v>
      </c>
      <c r="M16" s="123">
        <v>335</v>
      </c>
      <c r="N16" s="123">
        <v>7</v>
      </c>
      <c r="O16" s="123">
        <v>5</v>
      </c>
      <c r="P16" s="123">
        <v>0</v>
      </c>
      <c r="Q16" s="288" t="s">
        <v>230</v>
      </c>
      <c r="R16" s="287" t="s">
        <v>230</v>
      </c>
      <c r="S16" s="123">
        <v>36</v>
      </c>
      <c r="T16" s="287" t="s">
        <v>230</v>
      </c>
      <c r="U16" s="123">
        <v>600</v>
      </c>
      <c r="V16" s="135">
        <v>7.6</v>
      </c>
    </row>
    <row r="17" spans="1:22" x14ac:dyDescent="0.3">
      <c r="A17" s="99" t="s">
        <v>2</v>
      </c>
      <c r="B17" s="134">
        <f>AVERAGE(B5:B16)</f>
        <v>664.25</v>
      </c>
      <c r="C17" s="134">
        <f t="shared" ref="C17:V17" si="0">AVERAGE(C5:C16)</f>
        <v>1611.75</v>
      </c>
      <c r="D17" s="134">
        <f t="shared" si="0"/>
        <v>828.91666666666663</v>
      </c>
      <c r="E17" s="134">
        <f t="shared" si="0"/>
        <v>86.5</v>
      </c>
      <c r="F17" s="134">
        <f t="shared" si="0"/>
        <v>61.25</v>
      </c>
      <c r="G17" s="134">
        <f t="shared" si="0"/>
        <v>15.833333333333334</v>
      </c>
      <c r="H17" s="134">
        <f t="shared" si="0"/>
        <v>209.08333333333334</v>
      </c>
      <c r="I17" s="134">
        <f t="shared" si="0"/>
        <v>151.55555555555554</v>
      </c>
      <c r="J17" s="134">
        <f t="shared" si="0"/>
        <v>11.2</v>
      </c>
      <c r="K17" s="134">
        <f t="shared" si="0"/>
        <v>239.9</v>
      </c>
      <c r="L17" s="134">
        <f t="shared" si="0"/>
        <v>191.5</v>
      </c>
      <c r="M17" s="134">
        <f t="shared" si="0"/>
        <v>362.25</v>
      </c>
      <c r="N17" s="134">
        <f t="shared" si="0"/>
        <v>8.3000000000000007</v>
      </c>
      <c r="O17" s="134">
        <f t="shared" si="0"/>
        <v>5</v>
      </c>
      <c r="P17" s="134">
        <f t="shared" si="0"/>
        <v>8.8888888888888889E-3</v>
      </c>
      <c r="Q17" s="134">
        <f t="shared" si="0"/>
        <v>1.4566666666666668</v>
      </c>
      <c r="R17" s="134">
        <f t="shared" si="0"/>
        <v>766.66666666666663</v>
      </c>
      <c r="S17" s="134">
        <f t="shared" si="0"/>
        <v>52.333333333333336</v>
      </c>
      <c r="T17" s="134">
        <f t="shared" si="0"/>
        <v>181</v>
      </c>
      <c r="U17" s="134">
        <f t="shared" si="0"/>
        <v>318.7</v>
      </c>
      <c r="V17" s="134">
        <f t="shared" si="0"/>
        <v>7.4750000000000005</v>
      </c>
    </row>
    <row r="18" spans="1:22" x14ac:dyDescent="0.3">
      <c r="A18" s="72" t="s">
        <v>10</v>
      </c>
      <c r="B18" s="32">
        <f>MAX(B5:B16)</f>
        <v>2237</v>
      </c>
      <c r="C18" s="32">
        <f t="shared" ref="C18:V18" si="1">MAX(C5:C16)</f>
        <v>5361</v>
      </c>
      <c r="D18" s="32">
        <f t="shared" si="1"/>
        <v>3304</v>
      </c>
      <c r="E18" s="32">
        <f t="shared" si="1"/>
        <v>119</v>
      </c>
      <c r="F18" s="32">
        <f t="shared" si="1"/>
        <v>86</v>
      </c>
      <c r="G18" s="32">
        <f t="shared" si="1"/>
        <v>58</v>
      </c>
      <c r="H18" s="32">
        <f t="shared" si="1"/>
        <v>896</v>
      </c>
      <c r="I18" s="32">
        <f t="shared" si="1"/>
        <v>242</v>
      </c>
      <c r="J18" s="32">
        <f t="shared" si="1"/>
        <v>28</v>
      </c>
      <c r="K18" s="32">
        <f t="shared" si="1"/>
        <v>382</v>
      </c>
      <c r="L18" s="32">
        <f t="shared" si="1"/>
        <v>254</v>
      </c>
      <c r="M18" s="32">
        <f t="shared" si="1"/>
        <v>803</v>
      </c>
      <c r="N18" s="32">
        <f t="shared" si="1"/>
        <v>14</v>
      </c>
      <c r="O18" s="32">
        <f t="shared" si="1"/>
        <v>13</v>
      </c>
      <c r="P18" s="32">
        <f t="shared" si="1"/>
        <v>0.01</v>
      </c>
      <c r="Q18" s="32">
        <f t="shared" si="1"/>
        <v>2</v>
      </c>
      <c r="R18" s="32">
        <f t="shared" si="1"/>
        <v>916</v>
      </c>
      <c r="S18" s="32">
        <f t="shared" si="1"/>
        <v>99</v>
      </c>
      <c r="T18" s="32">
        <f t="shared" si="1"/>
        <v>230</v>
      </c>
      <c r="U18" s="32">
        <f t="shared" si="1"/>
        <v>600</v>
      </c>
      <c r="V18" s="32">
        <f t="shared" si="1"/>
        <v>8</v>
      </c>
    </row>
    <row r="19" spans="1:22" x14ac:dyDescent="0.3">
      <c r="A19" s="284" t="s">
        <v>11</v>
      </c>
      <c r="B19" s="285">
        <f>MIN(B5:B16)</f>
        <v>270</v>
      </c>
      <c r="C19" s="285">
        <f t="shared" ref="C19:V19" si="2">MIN(C5:C16)</f>
        <v>741</v>
      </c>
      <c r="D19" s="285">
        <f t="shared" si="2"/>
        <v>215</v>
      </c>
      <c r="E19" s="285">
        <f t="shared" si="2"/>
        <v>66</v>
      </c>
      <c r="F19" s="285">
        <f t="shared" si="2"/>
        <v>47</v>
      </c>
      <c r="G19" s="285">
        <f t="shared" si="2"/>
        <v>10</v>
      </c>
      <c r="H19" s="285">
        <f t="shared" si="2"/>
        <v>73</v>
      </c>
      <c r="I19" s="285">
        <f t="shared" si="2"/>
        <v>112</v>
      </c>
      <c r="J19" s="285">
        <f t="shared" si="2"/>
        <v>6</v>
      </c>
      <c r="K19" s="285">
        <f t="shared" si="2"/>
        <v>168</v>
      </c>
      <c r="L19" s="285">
        <f t="shared" si="2"/>
        <v>114</v>
      </c>
      <c r="M19" s="285">
        <f t="shared" si="2"/>
        <v>136</v>
      </c>
      <c r="N19" s="285">
        <f t="shared" si="2"/>
        <v>1</v>
      </c>
      <c r="O19" s="285">
        <f t="shared" si="2"/>
        <v>1</v>
      </c>
      <c r="P19" s="285">
        <f t="shared" si="2"/>
        <v>0</v>
      </c>
      <c r="Q19" s="285">
        <f t="shared" si="2"/>
        <v>0.56999999999999995</v>
      </c>
      <c r="R19" s="285">
        <f t="shared" si="2"/>
        <v>676</v>
      </c>
      <c r="S19" s="285">
        <f t="shared" si="2"/>
        <v>22</v>
      </c>
      <c r="T19" s="285">
        <f t="shared" si="2"/>
        <v>132</v>
      </c>
      <c r="U19" s="285">
        <f t="shared" si="2"/>
        <v>166</v>
      </c>
      <c r="V19" s="285">
        <f t="shared" si="2"/>
        <v>6.9</v>
      </c>
    </row>
    <row r="10000" spans="52:52" hidden="1" x14ac:dyDescent="0.3">
      <c r="AZ10000" s="7">
        <v>1</v>
      </c>
    </row>
  </sheetData>
  <sheetProtection formatCells="0" formatColumns="0" formatRows="0"/>
  <mergeCells count="1">
    <mergeCell ref="F1:V1"/>
  </mergeCells>
  <phoneticPr fontId="2" type="noConversion"/>
  <printOptions horizontalCentered="1"/>
  <pageMargins left="0.23622047244094491" right="0.19685039370078741" top="1.0236220472440944" bottom="1.1417322834645669" header="0.59055118110236227" footer="0.51181102362204722"/>
  <pageSetup paperSize="9" scale="91" orientation="landscape" r:id="rId1"/>
  <headerFooter alignWithMargins="0">
    <oddHeader>&amp;F</oddHeader>
    <oddFooter>&amp;A&amp;Rעמוד &amp;P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גיליון4">
    <pageSetUpPr fitToPage="1"/>
  </sheetPr>
  <dimension ref="A1:AZ10000"/>
  <sheetViews>
    <sheetView showGridLines="0" rightToLeft="1" zoomScale="75" zoomScaleNormal="75" workbookViewId="0">
      <selection activeCell="A4" sqref="A4:Y19"/>
    </sheetView>
  </sheetViews>
  <sheetFormatPr defaultColWidth="0" defaultRowHeight="13" zeroHeight="1" x14ac:dyDescent="0.3"/>
  <cols>
    <col min="1" max="1" width="12.08984375" style="7" customWidth="1"/>
    <col min="2" max="2" width="7.7265625" style="7" customWidth="1"/>
    <col min="3" max="11" width="8.54296875" style="7" customWidth="1"/>
    <col min="12" max="25" width="9.54296875" style="7" customWidth="1"/>
    <col min="26" max="52" width="0" style="7" hidden="1" customWidth="1"/>
    <col min="53" max="16384" width="9.1796875" style="7" hidden="1"/>
  </cols>
  <sheetData>
    <row r="1" spans="1:25" ht="13.5" thickBot="1" x14ac:dyDescent="0.35">
      <c r="A1" s="443" t="str">
        <f>סיכום!A1</f>
        <v>דוח הפעלה שנתי מט"ש אשדוד 2018</v>
      </c>
      <c r="B1" s="444"/>
      <c r="C1" s="444"/>
      <c r="D1" s="444"/>
      <c r="E1" s="444"/>
      <c r="F1" s="445"/>
      <c r="G1" s="443" t="s">
        <v>120</v>
      </c>
      <c r="H1" s="444"/>
      <c r="I1" s="444"/>
      <c r="J1" s="444"/>
      <c r="K1" s="444"/>
      <c r="L1" s="444"/>
      <c r="M1" s="444"/>
      <c r="N1" s="444"/>
      <c r="O1" s="444"/>
      <c r="P1" s="444"/>
      <c r="Q1" s="444"/>
      <c r="R1" s="444"/>
      <c r="S1" s="444"/>
      <c r="T1" s="444"/>
      <c r="U1" s="444"/>
      <c r="V1" s="444"/>
      <c r="W1" s="444"/>
      <c r="X1" s="444"/>
      <c r="Y1" s="445"/>
    </row>
    <row r="2" spans="1:25" ht="13.5" thickBot="1" x14ac:dyDescent="0.35">
      <c r="A2" s="261" t="s">
        <v>22</v>
      </c>
      <c r="B2" s="312" t="s">
        <v>121</v>
      </c>
      <c r="C2" s="312" t="s">
        <v>215</v>
      </c>
      <c r="D2" s="312" t="s">
        <v>216</v>
      </c>
      <c r="E2" s="312" t="s">
        <v>217</v>
      </c>
      <c r="F2" s="312" t="s">
        <v>218</v>
      </c>
      <c r="G2" s="312" t="s">
        <v>219</v>
      </c>
      <c r="H2" s="312" t="s">
        <v>220</v>
      </c>
      <c r="I2" s="312" t="s">
        <v>221</v>
      </c>
      <c r="J2" s="312" t="s">
        <v>222</v>
      </c>
      <c r="K2" s="312" t="s">
        <v>223</v>
      </c>
      <c r="L2" s="312" t="s">
        <v>224</v>
      </c>
      <c r="M2" s="312" t="s">
        <v>225</v>
      </c>
      <c r="N2" s="312" t="s">
        <v>226</v>
      </c>
      <c r="O2" s="312" t="s">
        <v>227</v>
      </c>
      <c r="P2" s="312" t="s">
        <v>228</v>
      </c>
      <c r="Q2" s="312" t="s">
        <v>229</v>
      </c>
      <c r="R2" s="312" t="s">
        <v>251</v>
      </c>
      <c r="S2" s="312" t="s">
        <v>252</v>
      </c>
      <c r="T2" s="312" t="s">
        <v>253</v>
      </c>
      <c r="U2" s="312" t="s">
        <v>254</v>
      </c>
      <c r="V2" s="312" t="s">
        <v>255</v>
      </c>
      <c r="W2" s="312" t="s">
        <v>256</v>
      </c>
      <c r="X2" s="312" t="s">
        <v>257</v>
      </c>
      <c r="Y2" s="313" t="s">
        <v>258</v>
      </c>
    </row>
    <row r="3" spans="1:25" ht="13.5" thickBot="1" x14ac:dyDescent="0.35">
      <c r="A3" s="305" t="s">
        <v>230</v>
      </c>
      <c r="B3" s="87" t="s">
        <v>75</v>
      </c>
      <c r="C3" s="77" t="s">
        <v>76</v>
      </c>
      <c r="D3" s="77" t="s">
        <v>77</v>
      </c>
      <c r="E3" s="77" t="s">
        <v>78</v>
      </c>
      <c r="F3" s="77" t="s">
        <v>79</v>
      </c>
      <c r="G3" s="77" t="s">
        <v>80</v>
      </c>
      <c r="H3" s="77" t="s">
        <v>81</v>
      </c>
      <c r="I3" s="77" t="s">
        <v>82</v>
      </c>
      <c r="J3" s="77" t="s">
        <v>83</v>
      </c>
      <c r="K3" s="77" t="s">
        <v>84</v>
      </c>
      <c r="L3" s="77" t="s">
        <v>85</v>
      </c>
      <c r="M3" s="77" t="s">
        <v>97</v>
      </c>
      <c r="N3" s="77" t="s">
        <v>73</v>
      </c>
      <c r="O3" s="77" t="s">
        <v>86</v>
      </c>
      <c r="P3" s="77" t="s">
        <v>87</v>
      </c>
      <c r="Q3" s="77" t="s">
        <v>88</v>
      </c>
      <c r="R3" s="77" t="s">
        <v>89</v>
      </c>
      <c r="S3" s="77" t="s">
        <v>90</v>
      </c>
      <c r="T3" s="77" t="s">
        <v>91</v>
      </c>
      <c r="U3" s="77" t="s">
        <v>92</v>
      </c>
      <c r="V3" s="77" t="s">
        <v>93</v>
      </c>
      <c r="W3" s="77" t="s">
        <v>94</v>
      </c>
      <c r="X3" s="98" t="s">
        <v>95</v>
      </c>
      <c r="Y3" s="97" t="s">
        <v>96</v>
      </c>
    </row>
    <row r="4" spans="1:25" ht="13.5" thickBot="1" x14ac:dyDescent="0.35">
      <c r="A4" s="241" t="s">
        <v>119</v>
      </c>
      <c r="B4" s="58" t="s">
        <v>7</v>
      </c>
      <c r="C4" s="56" t="s">
        <v>7</v>
      </c>
      <c r="D4" s="56" t="s">
        <v>7</v>
      </c>
      <c r="E4" s="230" t="s">
        <v>7</v>
      </c>
      <c r="F4" s="58" t="s">
        <v>7</v>
      </c>
      <c r="G4" s="56" t="s">
        <v>7</v>
      </c>
      <c r="H4" s="57" t="s">
        <v>7</v>
      </c>
      <c r="I4" s="56" t="s">
        <v>7</v>
      </c>
      <c r="J4" s="58" t="s">
        <v>7</v>
      </c>
      <c r="K4" s="59" t="s">
        <v>7</v>
      </c>
      <c r="L4" s="56" t="s">
        <v>7</v>
      </c>
      <c r="M4" s="59" t="s">
        <v>7</v>
      </c>
      <c r="N4" s="57" t="s">
        <v>7</v>
      </c>
      <c r="O4" s="56" t="s">
        <v>7</v>
      </c>
      <c r="P4" s="56" t="s">
        <v>7</v>
      </c>
      <c r="Q4" s="56" t="s">
        <v>7</v>
      </c>
      <c r="R4" s="59" t="s">
        <v>7</v>
      </c>
      <c r="S4" s="57" t="s">
        <v>7</v>
      </c>
      <c r="T4" s="57" t="s">
        <v>7</v>
      </c>
      <c r="U4" s="57" t="s">
        <v>7</v>
      </c>
      <c r="V4" s="57" t="s">
        <v>7</v>
      </c>
      <c r="W4" s="57" t="s">
        <v>7</v>
      </c>
      <c r="X4" s="57" t="s">
        <v>7</v>
      </c>
      <c r="Y4" s="71" t="s">
        <v>7</v>
      </c>
    </row>
    <row r="5" spans="1:25" x14ac:dyDescent="0.3">
      <c r="A5" s="300" t="s">
        <v>131</v>
      </c>
      <c r="B5" s="91">
        <v>2.5000000000000001E-2</v>
      </c>
      <c r="C5" s="92">
        <v>1.1499999999999999</v>
      </c>
      <c r="D5" s="92">
        <v>2.5000000000000001E-2</v>
      </c>
      <c r="E5" s="81">
        <v>0.05</v>
      </c>
      <c r="F5" s="81">
        <v>2.5000000000000001E-2</v>
      </c>
      <c r="G5" s="94">
        <v>42</v>
      </c>
      <c r="H5" s="92">
        <v>2.5000000000000001E-2</v>
      </c>
      <c r="I5" s="92">
        <v>2.5000000000000001E-2</v>
      </c>
      <c r="J5" s="92">
        <v>2.5000000000000001E-2</v>
      </c>
      <c r="K5" s="92">
        <v>0.03</v>
      </c>
      <c r="L5" s="92">
        <v>1.0900000000000001</v>
      </c>
      <c r="M5" s="92">
        <v>2.5000000000000001E-2</v>
      </c>
      <c r="N5" s="95">
        <v>32</v>
      </c>
      <c r="O5" s="92">
        <v>2.5000000000000001E-2</v>
      </c>
      <c r="P5" s="95">
        <v>6.6</v>
      </c>
      <c r="Q5" s="81">
        <v>0.04</v>
      </c>
      <c r="R5" s="92">
        <v>2.5000000000000001E-2</v>
      </c>
      <c r="S5" s="92">
        <v>2.5000000000000001E-2</v>
      </c>
      <c r="T5" s="92">
        <v>2.5000000000000001E-2</v>
      </c>
      <c r="U5" s="92">
        <v>2.5000000000000001E-2</v>
      </c>
      <c r="V5" s="81">
        <v>0.13</v>
      </c>
      <c r="W5" s="92">
        <v>2.5000000000000001E-2</v>
      </c>
      <c r="X5" s="81">
        <v>2.5000000000000001E-2</v>
      </c>
      <c r="Y5" s="81">
        <v>0.28999999999999998</v>
      </c>
    </row>
    <row r="6" spans="1:25" x14ac:dyDescent="0.3">
      <c r="A6" s="300" t="s">
        <v>132</v>
      </c>
      <c r="B6" s="306" t="s">
        <v>230</v>
      </c>
      <c r="C6" s="307" t="s">
        <v>230</v>
      </c>
      <c r="D6" s="307" t="s">
        <v>230</v>
      </c>
      <c r="E6" s="307" t="s">
        <v>230</v>
      </c>
      <c r="F6" s="307" t="s">
        <v>230</v>
      </c>
      <c r="G6" s="307" t="s">
        <v>230</v>
      </c>
      <c r="H6" s="307" t="s">
        <v>230</v>
      </c>
      <c r="I6" s="307" t="s">
        <v>230</v>
      </c>
      <c r="J6" s="307" t="s">
        <v>230</v>
      </c>
      <c r="K6" s="307" t="s">
        <v>230</v>
      </c>
      <c r="L6" s="307" t="s">
        <v>230</v>
      </c>
      <c r="M6" s="307" t="s">
        <v>230</v>
      </c>
      <c r="N6" s="307" t="s">
        <v>230</v>
      </c>
      <c r="O6" s="307" t="s">
        <v>230</v>
      </c>
      <c r="P6" s="307" t="s">
        <v>230</v>
      </c>
      <c r="Q6" s="307" t="s">
        <v>230</v>
      </c>
      <c r="R6" s="307" t="s">
        <v>230</v>
      </c>
      <c r="S6" s="307" t="s">
        <v>230</v>
      </c>
      <c r="T6" s="307" t="s">
        <v>230</v>
      </c>
      <c r="U6" s="307" t="s">
        <v>230</v>
      </c>
      <c r="V6" s="307" t="s">
        <v>230</v>
      </c>
      <c r="W6" s="307" t="s">
        <v>230</v>
      </c>
      <c r="X6" s="307" t="s">
        <v>230</v>
      </c>
      <c r="Y6" s="307" t="s">
        <v>230</v>
      </c>
    </row>
    <row r="7" spans="1:25" x14ac:dyDescent="0.3">
      <c r="A7" s="300" t="s">
        <v>133</v>
      </c>
      <c r="B7" s="306" t="s">
        <v>230</v>
      </c>
      <c r="C7" s="307" t="s">
        <v>230</v>
      </c>
      <c r="D7" s="307" t="s">
        <v>230</v>
      </c>
      <c r="E7" s="307" t="s">
        <v>230</v>
      </c>
      <c r="F7" s="307" t="s">
        <v>230</v>
      </c>
      <c r="G7" s="307" t="s">
        <v>230</v>
      </c>
      <c r="H7" s="307" t="s">
        <v>230</v>
      </c>
      <c r="I7" s="307" t="s">
        <v>230</v>
      </c>
      <c r="J7" s="307" t="s">
        <v>230</v>
      </c>
      <c r="K7" s="307" t="s">
        <v>230</v>
      </c>
      <c r="L7" s="307" t="s">
        <v>230</v>
      </c>
      <c r="M7" s="307" t="s">
        <v>230</v>
      </c>
      <c r="N7" s="307" t="s">
        <v>230</v>
      </c>
      <c r="O7" s="307" t="s">
        <v>230</v>
      </c>
      <c r="P7" s="307" t="s">
        <v>230</v>
      </c>
      <c r="Q7" s="307" t="s">
        <v>230</v>
      </c>
      <c r="R7" s="307" t="s">
        <v>230</v>
      </c>
      <c r="S7" s="307" t="s">
        <v>230</v>
      </c>
      <c r="T7" s="307" t="s">
        <v>230</v>
      </c>
      <c r="U7" s="307" t="s">
        <v>230</v>
      </c>
      <c r="V7" s="307" t="s">
        <v>230</v>
      </c>
      <c r="W7" s="307" t="s">
        <v>230</v>
      </c>
      <c r="X7" s="307" t="s">
        <v>230</v>
      </c>
      <c r="Y7" s="307" t="s">
        <v>230</v>
      </c>
    </row>
    <row r="8" spans="1:25" x14ac:dyDescent="0.3">
      <c r="A8" s="300" t="s">
        <v>134</v>
      </c>
      <c r="B8" s="96">
        <v>2.5000000000000001E-2</v>
      </c>
      <c r="C8" s="307" t="s">
        <v>230</v>
      </c>
      <c r="D8" s="81">
        <v>2.5000000000000001E-2</v>
      </c>
      <c r="E8" s="81">
        <v>0.1</v>
      </c>
      <c r="F8" s="81">
        <v>2.5000000000000001E-2</v>
      </c>
      <c r="G8" s="307" t="s">
        <v>230</v>
      </c>
      <c r="H8" s="81">
        <v>2.5000000000000001E-2</v>
      </c>
      <c r="I8" s="81">
        <v>2.5000000000000001E-2</v>
      </c>
      <c r="J8" s="81">
        <v>2.5000000000000001E-2</v>
      </c>
      <c r="K8" s="81">
        <v>0.03</v>
      </c>
      <c r="L8" s="307" t="s">
        <v>230</v>
      </c>
      <c r="M8" s="81">
        <v>2.5000000000000001E-2</v>
      </c>
      <c r="N8" s="307" t="s">
        <v>230</v>
      </c>
      <c r="O8" s="81">
        <v>0.03</v>
      </c>
      <c r="P8" s="307" t="s">
        <v>230</v>
      </c>
      <c r="Q8" s="81">
        <v>0.03</v>
      </c>
      <c r="R8" s="81">
        <v>2.5000000000000001E-2</v>
      </c>
      <c r="S8" s="81">
        <v>2.5000000000000001E-2</v>
      </c>
      <c r="T8" s="81">
        <v>2.5000000000000001E-2</v>
      </c>
      <c r="U8" s="81">
        <v>2.5000000000000001E-2</v>
      </c>
      <c r="V8" s="307" t="s">
        <v>230</v>
      </c>
      <c r="W8" s="81">
        <v>2.5000000000000001E-2</v>
      </c>
      <c r="X8" s="81">
        <v>2.5000000000000001E-2</v>
      </c>
      <c r="Y8" s="307" t="s">
        <v>230</v>
      </c>
    </row>
    <row r="9" spans="1:25" x14ac:dyDescent="0.3">
      <c r="A9" s="300" t="s">
        <v>135</v>
      </c>
      <c r="B9" s="306" t="s">
        <v>230</v>
      </c>
      <c r="C9" s="307" t="s">
        <v>230</v>
      </c>
      <c r="D9" s="307" t="s">
        <v>230</v>
      </c>
      <c r="E9" s="307" t="s">
        <v>230</v>
      </c>
      <c r="F9" s="307" t="s">
        <v>230</v>
      </c>
      <c r="G9" s="307" t="s">
        <v>230</v>
      </c>
      <c r="H9" s="307" t="s">
        <v>230</v>
      </c>
      <c r="I9" s="307" t="s">
        <v>230</v>
      </c>
      <c r="J9" s="307" t="s">
        <v>230</v>
      </c>
      <c r="K9" s="307" t="s">
        <v>230</v>
      </c>
      <c r="L9" s="307" t="s">
        <v>230</v>
      </c>
      <c r="M9" s="307" t="s">
        <v>230</v>
      </c>
      <c r="N9" s="307" t="s">
        <v>230</v>
      </c>
      <c r="O9" s="307" t="s">
        <v>230</v>
      </c>
      <c r="P9" s="307" t="s">
        <v>230</v>
      </c>
      <c r="Q9" s="307" t="s">
        <v>230</v>
      </c>
      <c r="R9" s="307" t="s">
        <v>230</v>
      </c>
      <c r="S9" s="307" t="s">
        <v>230</v>
      </c>
      <c r="T9" s="307" t="s">
        <v>230</v>
      </c>
      <c r="U9" s="307" t="s">
        <v>230</v>
      </c>
      <c r="V9" s="307" t="s">
        <v>230</v>
      </c>
      <c r="W9" s="307" t="s">
        <v>230</v>
      </c>
      <c r="X9" s="307" t="s">
        <v>230</v>
      </c>
      <c r="Y9" s="307" t="s">
        <v>230</v>
      </c>
    </row>
    <row r="10" spans="1:25" x14ac:dyDescent="0.3">
      <c r="A10" s="300" t="s">
        <v>136</v>
      </c>
      <c r="B10" s="306" t="s">
        <v>230</v>
      </c>
      <c r="C10" s="307" t="s">
        <v>230</v>
      </c>
      <c r="D10" s="307" t="s">
        <v>230</v>
      </c>
      <c r="E10" s="307" t="s">
        <v>230</v>
      </c>
      <c r="F10" s="307" t="s">
        <v>230</v>
      </c>
      <c r="G10" s="307" t="s">
        <v>230</v>
      </c>
      <c r="H10" s="307" t="s">
        <v>230</v>
      </c>
      <c r="I10" s="307" t="s">
        <v>230</v>
      </c>
      <c r="J10" s="307" t="s">
        <v>230</v>
      </c>
      <c r="K10" s="307" t="s">
        <v>230</v>
      </c>
      <c r="L10" s="307" t="s">
        <v>230</v>
      </c>
      <c r="M10" s="307" t="s">
        <v>230</v>
      </c>
      <c r="N10" s="307" t="s">
        <v>230</v>
      </c>
      <c r="O10" s="307" t="s">
        <v>230</v>
      </c>
      <c r="P10" s="307" t="s">
        <v>230</v>
      </c>
      <c r="Q10" s="307" t="s">
        <v>230</v>
      </c>
      <c r="R10" s="307" t="s">
        <v>230</v>
      </c>
      <c r="S10" s="307" t="s">
        <v>230</v>
      </c>
      <c r="T10" s="307" t="s">
        <v>230</v>
      </c>
      <c r="U10" s="307" t="s">
        <v>230</v>
      </c>
      <c r="V10" s="307" t="s">
        <v>230</v>
      </c>
      <c r="W10" s="307" t="s">
        <v>230</v>
      </c>
      <c r="X10" s="307" t="s">
        <v>230</v>
      </c>
      <c r="Y10" s="307" t="s">
        <v>230</v>
      </c>
    </row>
    <row r="11" spans="1:25" x14ac:dyDescent="0.3">
      <c r="A11" s="300" t="s">
        <v>137</v>
      </c>
      <c r="B11" s="96">
        <v>2.5000000000000001E-2</v>
      </c>
      <c r="C11" s="81">
        <v>1.5</v>
      </c>
      <c r="D11" s="81">
        <v>2.5000000000000001E-2</v>
      </c>
      <c r="E11" s="81">
        <v>0.08</v>
      </c>
      <c r="F11" s="81">
        <v>0.03</v>
      </c>
      <c r="G11" s="79">
        <v>68</v>
      </c>
      <c r="H11" s="81">
        <v>2.5000000000000001E-2</v>
      </c>
      <c r="I11" s="81">
        <v>2.5000000000000001E-2</v>
      </c>
      <c r="J11" s="81">
        <v>2.5000000000000001E-2</v>
      </c>
      <c r="K11" s="81">
        <v>0.05</v>
      </c>
      <c r="L11" s="81">
        <v>1.86</v>
      </c>
      <c r="M11" s="81">
        <v>2.5000000000000001E-2</v>
      </c>
      <c r="N11" s="80">
        <v>41</v>
      </c>
      <c r="O11" s="81">
        <v>2.5000000000000001E-2</v>
      </c>
      <c r="P11" s="80">
        <v>14.2</v>
      </c>
      <c r="Q11" s="81">
        <v>0.04</v>
      </c>
      <c r="R11" s="81">
        <v>2.5000000000000001E-2</v>
      </c>
      <c r="S11" s="81">
        <v>2.5000000000000001E-2</v>
      </c>
      <c r="T11" s="81">
        <v>2.5000000000000001E-2</v>
      </c>
      <c r="U11" s="81">
        <v>2.5000000000000001E-2</v>
      </c>
      <c r="V11" s="81">
        <v>0.42</v>
      </c>
      <c r="W11" s="81">
        <v>2.5000000000000001E-2</v>
      </c>
      <c r="X11" s="81">
        <v>2.5000000000000001E-2</v>
      </c>
      <c r="Y11" s="81">
        <v>0.6</v>
      </c>
    </row>
    <row r="12" spans="1:25" x14ac:dyDescent="0.3">
      <c r="A12" s="300" t="s">
        <v>138</v>
      </c>
      <c r="B12" s="306" t="s">
        <v>230</v>
      </c>
      <c r="C12" s="307" t="s">
        <v>230</v>
      </c>
      <c r="D12" s="307" t="s">
        <v>230</v>
      </c>
      <c r="E12" s="307" t="s">
        <v>230</v>
      </c>
      <c r="F12" s="307" t="s">
        <v>230</v>
      </c>
      <c r="G12" s="307" t="s">
        <v>230</v>
      </c>
      <c r="H12" s="307" t="s">
        <v>230</v>
      </c>
      <c r="I12" s="307" t="s">
        <v>230</v>
      </c>
      <c r="J12" s="307" t="s">
        <v>230</v>
      </c>
      <c r="K12" s="307" t="s">
        <v>230</v>
      </c>
      <c r="L12" s="307" t="s">
        <v>230</v>
      </c>
      <c r="M12" s="307" t="s">
        <v>230</v>
      </c>
      <c r="N12" s="307" t="s">
        <v>230</v>
      </c>
      <c r="O12" s="307" t="s">
        <v>230</v>
      </c>
      <c r="P12" s="307" t="s">
        <v>230</v>
      </c>
      <c r="Q12" s="307" t="s">
        <v>230</v>
      </c>
      <c r="R12" s="307" t="s">
        <v>230</v>
      </c>
      <c r="S12" s="307" t="s">
        <v>230</v>
      </c>
      <c r="T12" s="307" t="s">
        <v>230</v>
      </c>
      <c r="U12" s="307" t="s">
        <v>230</v>
      </c>
      <c r="V12" s="307" t="s">
        <v>230</v>
      </c>
      <c r="W12" s="307" t="s">
        <v>230</v>
      </c>
      <c r="X12" s="307" t="s">
        <v>230</v>
      </c>
      <c r="Y12" s="307" t="s">
        <v>230</v>
      </c>
    </row>
    <row r="13" spans="1:25" x14ac:dyDescent="0.3">
      <c r="A13" s="300" t="s">
        <v>139</v>
      </c>
      <c r="B13" s="306" t="s">
        <v>230</v>
      </c>
      <c r="C13" s="307" t="s">
        <v>230</v>
      </c>
      <c r="D13" s="307" t="s">
        <v>230</v>
      </c>
      <c r="E13" s="307" t="s">
        <v>230</v>
      </c>
      <c r="F13" s="307" t="s">
        <v>230</v>
      </c>
      <c r="G13" s="307" t="s">
        <v>230</v>
      </c>
      <c r="H13" s="307" t="s">
        <v>230</v>
      </c>
      <c r="I13" s="307" t="s">
        <v>230</v>
      </c>
      <c r="J13" s="307" t="s">
        <v>230</v>
      </c>
      <c r="K13" s="307" t="s">
        <v>230</v>
      </c>
      <c r="L13" s="307" t="s">
        <v>230</v>
      </c>
      <c r="M13" s="307" t="s">
        <v>230</v>
      </c>
      <c r="N13" s="307" t="s">
        <v>230</v>
      </c>
      <c r="O13" s="307" t="s">
        <v>230</v>
      </c>
      <c r="P13" s="307" t="s">
        <v>230</v>
      </c>
      <c r="Q13" s="307" t="s">
        <v>230</v>
      </c>
      <c r="R13" s="307" t="s">
        <v>230</v>
      </c>
      <c r="S13" s="307" t="s">
        <v>230</v>
      </c>
      <c r="T13" s="307" t="s">
        <v>230</v>
      </c>
      <c r="U13" s="307" t="s">
        <v>230</v>
      </c>
      <c r="V13" s="307" t="s">
        <v>230</v>
      </c>
      <c r="W13" s="307" t="s">
        <v>230</v>
      </c>
      <c r="X13" s="307" t="s">
        <v>230</v>
      </c>
      <c r="Y13" s="307" t="s">
        <v>230</v>
      </c>
    </row>
    <row r="14" spans="1:25" x14ac:dyDescent="0.3">
      <c r="A14" s="300" t="s">
        <v>140</v>
      </c>
      <c r="B14" s="96">
        <v>2.5000000000000001E-2</v>
      </c>
      <c r="C14" s="307" t="s">
        <v>230</v>
      </c>
      <c r="D14" s="81">
        <v>2.5000000000000001E-2</v>
      </c>
      <c r="E14" s="81">
        <v>0.06</v>
      </c>
      <c r="F14" s="81">
        <v>2.5000000000000001E-2</v>
      </c>
      <c r="G14" s="307" t="s">
        <v>230</v>
      </c>
      <c r="H14" s="81">
        <v>2.5000000000000001E-2</v>
      </c>
      <c r="I14" s="81">
        <v>2.5000000000000001E-2</v>
      </c>
      <c r="J14" s="81">
        <v>2.5000000000000001E-2</v>
      </c>
      <c r="K14" s="81">
        <v>0.05</v>
      </c>
      <c r="L14" s="307" t="s">
        <v>230</v>
      </c>
      <c r="M14" s="81">
        <v>2.5000000000000001E-2</v>
      </c>
      <c r="N14" s="307" t="s">
        <v>230</v>
      </c>
      <c r="O14" s="81">
        <v>2.5000000000000001E-2</v>
      </c>
      <c r="P14" s="307" t="s">
        <v>230</v>
      </c>
      <c r="Q14" s="81">
        <v>0.05</v>
      </c>
      <c r="R14" s="81">
        <v>2.5000000000000001E-2</v>
      </c>
      <c r="S14" s="81">
        <v>2.5000000000000001E-2</v>
      </c>
      <c r="T14" s="81">
        <v>2.5000000000000001E-2</v>
      </c>
      <c r="U14" s="81">
        <v>2.5000000000000001E-2</v>
      </c>
      <c r="V14" s="307" t="s">
        <v>230</v>
      </c>
      <c r="W14" s="81">
        <v>2.5000000000000001E-2</v>
      </c>
      <c r="X14" s="81">
        <v>2.5000000000000001E-2</v>
      </c>
      <c r="Y14" s="307" t="s">
        <v>230</v>
      </c>
    </row>
    <row r="15" spans="1:25" x14ac:dyDescent="0.3">
      <c r="A15" s="300" t="s">
        <v>141</v>
      </c>
      <c r="B15" s="306" t="s">
        <v>230</v>
      </c>
      <c r="C15" s="307" t="s">
        <v>230</v>
      </c>
      <c r="D15" s="307" t="s">
        <v>230</v>
      </c>
      <c r="E15" s="307" t="s">
        <v>230</v>
      </c>
      <c r="F15" s="307" t="s">
        <v>230</v>
      </c>
      <c r="G15" s="307" t="s">
        <v>230</v>
      </c>
      <c r="H15" s="307" t="s">
        <v>230</v>
      </c>
      <c r="I15" s="307" t="s">
        <v>230</v>
      </c>
      <c r="J15" s="307" t="s">
        <v>230</v>
      </c>
      <c r="K15" s="307" t="s">
        <v>230</v>
      </c>
      <c r="L15" s="307" t="s">
        <v>230</v>
      </c>
      <c r="M15" s="307" t="s">
        <v>230</v>
      </c>
      <c r="N15" s="307" t="s">
        <v>230</v>
      </c>
      <c r="O15" s="307" t="s">
        <v>230</v>
      </c>
      <c r="P15" s="307" t="s">
        <v>230</v>
      </c>
      <c r="Q15" s="307" t="s">
        <v>230</v>
      </c>
      <c r="R15" s="307" t="s">
        <v>230</v>
      </c>
      <c r="S15" s="307" t="s">
        <v>230</v>
      </c>
      <c r="T15" s="307" t="s">
        <v>230</v>
      </c>
      <c r="U15" s="307" t="s">
        <v>230</v>
      </c>
      <c r="V15" s="307" t="s">
        <v>230</v>
      </c>
      <c r="W15" s="307" t="s">
        <v>230</v>
      </c>
      <c r="X15" s="307" t="s">
        <v>230</v>
      </c>
      <c r="Y15" s="308" t="s">
        <v>230</v>
      </c>
    </row>
    <row r="16" spans="1:25" ht="13.5" thickBot="1" x14ac:dyDescent="0.35">
      <c r="A16" s="300" t="s">
        <v>142</v>
      </c>
      <c r="B16" s="309" t="s">
        <v>230</v>
      </c>
      <c r="C16" s="310" t="s">
        <v>230</v>
      </c>
      <c r="D16" s="310" t="s">
        <v>230</v>
      </c>
      <c r="E16" s="310" t="s">
        <v>230</v>
      </c>
      <c r="F16" s="310" t="s">
        <v>230</v>
      </c>
      <c r="G16" s="310" t="s">
        <v>230</v>
      </c>
      <c r="H16" s="310" t="s">
        <v>230</v>
      </c>
      <c r="I16" s="310" t="s">
        <v>230</v>
      </c>
      <c r="J16" s="310" t="s">
        <v>230</v>
      </c>
      <c r="K16" s="310" t="s">
        <v>230</v>
      </c>
      <c r="L16" s="310" t="s">
        <v>230</v>
      </c>
      <c r="M16" s="310" t="s">
        <v>230</v>
      </c>
      <c r="N16" s="310" t="s">
        <v>230</v>
      </c>
      <c r="O16" s="310" t="s">
        <v>230</v>
      </c>
      <c r="P16" s="310" t="s">
        <v>230</v>
      </c>
      <c r="Q16" s="310" t="s">
        <v>230</v>
      </c>
      <c r="R16" s="310" t="s">
        <v>230</v>
      </c>
      <c r="S16" s="310" t="s">
        <v>230</v>
      </c>
      <c r="T16" s="310" t="s">
        <v>230</v>
      </c>
      <c r="U16" s="310" t="s">
        <v>230</v>
      </c>
      <c r="V16" s="310" t="s">
        <v>230</v>
      </c>
      <c r="W16" s="310" t="s">
        <v>230</v>
      </c>
      <c r="X16" s="310" t="s">
        <v>230</v>
      </c>
      <c r="Y16" s="311" t="s">
        <v>230</v>
      </c>
    </row>
    <row r="17" spans="1:25" ht="13.5" thickBot="1" x14ac:dyDescent="0.35">
      <c r="A17" s="301" t="s">
        <v>2</v>
      </c>
      <c r="B17" s="46">
        <f t="shared" ref="B17:O17" si="0">AVERAGE(B5:B16)</f>
        <v>2.5000000000000001E-2</v>
      </c>
      <c r="C17" s="46">
        <f t="shared" si="0"/>
        <v>1.325</v>
      </c>
      <c r="D17" s="26">
        <f t="shared" si="0"/>
        <v>2.5000000000000001E-2</v>
      </c>
      <c r="E17" s="26">
        <f t="shared" si="0"/>
        <v>7.2500000000000009E-2</v>
      </c>
      <c r="F17" s="26">
        <f t="shared" si="0"/>
        <v>2.6250000000000002E-2</v>
      </c>
      <c r="G17" s="44">
        <f t="shared" si="0"/>
        <v>55</v>
      </c>
      <c r="H17" s="26">
        <f t="shared" si="0"/>
        <v>2.5000000000000001E-2</v>
      </c>
      <c r="I17" s="26">
        <f t="shared" si="0"/>
        <v>2.5000000000000001E-2</v>
      </c>
      <c r="J17" s="84">
        <f t="shared" si="0"/>
        <v>2.5000000000000001E-2</v>
      </c>
      <c r="K17" s="84">
        <f t="shared" si="0"/>
        <v>0.04</v>
      </c>
      <c r="L17" s="41">
        <f t="shared" si="0"/>
        <v>1.4750000000000001</v>
      </c>
      <c r="M17" s="41">
        <f t="shared" si="0"/>
        <v>2.5000000000000001E-2</v>
      </c>
      <c r="N17" s="44">
        <f t="shared" si="0"/>
        <v>36.5</v>
      </c>
      <c r="O17" s="41">
        <f t="shared" si="0"/>
        <v>2.6250000000000002E-2</v>
      </c>
      <c r="P17" s="67">
        <f t="shared" ref="P17:Y17" si="1">AVERAGE(P5:P16)</f>
        <v>10.399999999999999</v>
      </c>
      <c r="Q17" s="41">
        <f t="shared" si="1"/>
        <v>4.0000000000000008E-2</v>
      </c>
      <c r="R17" s="41">
        <f t="shared" si="1"/>
        <v>2.5000000000000001E-2</v>
      </c>
      <c r="S17" s="41">
        <f t="shared" si="1"/>
        <v>2.5000000000000001E-2</v>
      </c>
      <c r="T17" s="41">
        <f t="shared" si="1"/>
        <v>2.5000000000000001E-2</v>
      </c>
      <c r="U17" s="41">
        <f t="shared" si="1"/>
        <v>2.5000000000000001E-2</v>
      </c>
      <c r="V17" s="41">
        <f t="shared" si="1"/>
        <v>0.27500000000000002</v>
      </c>
      <c r="W17" s="41">
        <f t="shared" si="1"/>
        <v>2.5000000000000001E-2</v>
      </c>
      <c r="X17" s="41">
        <f t="shared" si="1"/>
        <v>2.5000000000000001E-2</v>
      </c>
      <c r="Y17" s="41">
        <f t="shared" si="1"/>
        <v>0.44499999999999995</v>
      </c>
    </row>
    <row r="18" spans="1:25" ht="13.5" thickBot="1" x14ac:dyDescent="0.35">
      <c r="A18" s="302" t="s">
        <v>10</v>
      </c>
      <c r="B18" s="47">
        <f t="shared" ref="B18:O18" si="2">MAX(B5:B16)</f>
        <v>2.5000000000000001E-2</v>
      </c>
      <c r="C18" s="46">
        <f t="shared" si="2"/>
        <v>1.5</v>
      </c>
      <c r="D18" s="50">
        <f t="shared" si="2"/>
        <v>2.5000000000000001E-2</v>
      </c>
      <c r="E18" s="26">
        <f t="shared" si="2"/>
        <v>0.1</v>
      </c>
      <c r="F18" s="26">
        <f t="shared" si="2"/>
        <v>0.03</v>
      </c>
      <c r="G18" s="44">
        <f t="shared" si="2"/>
        <v>68</v>
      </c>
      <c r="H18" s="26">
        <f t="shared" si="2"/>
        <v>2.5000000000000001E-2</v>
      </c>
      <c r="I18" s="50">
        <f t="shared" si="2"/>
        <v>2.5000000000000001E-2</v>
      </c>
      <c r="J18" s="85">
        <f t="shared" si="2"/>
        <v>2.5000000000000001E-2</v>
      </c>
      <c r="K18" s="51">
        <f t="shared" si="2"/>
        <v>0.05</v>
      </c>
      <c r="L18" s="42">
        <f t="shared" si="2"/>
        <v>1.86</v>
      </c>
      <c r="M18" s="42">
        <f t="shared" si="2"/>
        <v>2.5000000000000001E-2</v>
      </c>
      <c r="N18" s="44">
        <f t="shared" si="2"/>
        <v>41</v>
      </c>
      <c r="O18" s="42">
        <f t="shared" si="2"/>
        <v>0.03</v>
      </c>
      <c r="P18" s="68">
        <f t="shared" ref="P18:Y18" si="3">MAX(P5:P16)</f>
        <v>14.2</v>
      </c>
      <c r="Q18" s="41">
        <f t="shared" si="3"/>
        <v>0.05</v>
      </c>
      <c r="R18" s="42">
        <f t="shared" si="3"/>
        <v>2.5000000000000001E-2</v>
      </c>
      <c r="S18" s="42">
        <f t="shared" si="3"/>
        <v>2.5000000000000001E-2</v>
      </c>
      <c r="T18" s="42">
        <f t="shared" si="3"/>
        <v>2.5000000000000001E-2</v>
      </c>
      <c r="U18" s="42">
        <f t="shared" si="3"/>
        <v>2.5000000000000001E-2</v>
      </c>
      <c r="V18" s="42">
        <f t="shared" si="3"/>
        <v>0.42</v>
      </c>
      <c r="W18" s="42">
        <f t="shared" si="3"/>
        <v>2.5000000000000001E-2</v>
      </c>
      <c r="X18" s="42">
        <f t="shared" si="3"/>
        <v>2.5000000000000001E-2</v>
      </c>
      <c r="Y18" s="41">
        <f t="shared" si="3"/>
        <v>0.6</v>
      </c>
    </row>
    <row r="19" spans="1:25" ht="13.5" thickBot="1" x14ac:dyDescent="0.35">
      <c r="A19" s="303" t="s">
        <v>11</v>
      </c>
      <c r="B19" s="48">
        <f t="shared" ref="B19:O19" si="4">MIN(B5:B16)</f>
        <v>2.5000000000000001E-2</v>
      </c>
      <c r="C19" s="46">
        <f t="shared" si="4"/>
        <v>1.1499999999999999</v>
      </c>
      <c r="D19" s="53">
        <f t="shared" si="4"/>
        <v>2.5000000000000001E-2</v>
      </c>
      <c r="E19" s="26">
        <f t="shared" si="4"/>
        <v>0.05</v>
      </c>
      <c r="F19" s="26">
        <f t="shared" si="4"/>
        <v>2.5000000000000001E-2</v>
      </c>
      <c r="G19" s="44">
        <f t="shared" si="4"/>
        <v>42</v>
      </c>
      <c r="H19" s="26">
        <f t="shared" si="4"/>
        <v>2.5000000000000001E-2</v>
      </c>
      <c r="I19" s="53">
        <f t="shared" si="4"/>
        <v>2.5000000000000001E-2</v>
      </c>
      <c r="J19" s="86">
        <f t="shared" si="4"/>
        <v>2.5000000000000001E-2</v>
      </c>
      <c r="K19" s="54">
        <f t="shared" si="4"/>
        <v>0.03</v>
      </c>
      <c r="L19" s="43">
        <f t="shared" si="4"/>
        <v>1.0900000000000001</v>
      </c>
      <c r="M19" s="43">
        <f t="shared" si="4"/>
        <v>2.5000000000000001E-2</v>
      </c>
      <c r="N19" s="44">
        <f t="shared" si="4"/>
        <v>32</v>
      </c>
      <c r="O19" s="43">
        <f t="shared" si="4"/>
        <v>2.5000000000000001E-2</v>
      </c>
      <c r="P19" s="69">
        <f t="shared" ref="P19:Y19" si="5">MIN(P5:P16)</f>
        <v>6.6</v>
      </c>
      <c r="Q19" s="41">
        <f t="shared" si="5"/>
        <v>0.03</v>
      </c>
      <c r="R19" s="43">
        <f t="shared" si="5"/>
        <v>2.5000000000000001E-2</v>
      </c>
      <c r="S19" s="43">
        <f t="shared" si="5"/>
        <v>2.5000000000000001E-2</v>
      </c>
      <c r="T19" s="43">
        <f t="shared" si="5"/>
        <v>2.5000000000000001E-2</v>
      </c>
      <c r="U19" s="43">
        <f t="shared" si="5"/>
        <v>2.5000000000000001E-2</v>
      </c>
      <c r="V19" s="43">
        <f t="shared" si="5"/>
        <v>0.13</v>
      </c>
      <c r="W19" s="43">
        <f t="shared" si="5"/>
        <v>2.5000000000000001E-2</v>
      </c>
      <c r="X19" s="43">
        <f t="shared" si="5"/>
        <v>2.5000000000000001E-2</v>
      </c>
      <c r="Y19" s="41">
        <f t="shared" si="5"/>
        <v>0.28999999999999998</v>
      </c>
    </row>
    <row r="9999" spans="52:52" hidden="1" x14ac:dyDescent="0.3">
      <c r="AZ9999" s="7">
        <v>1</v>
      </c>
    </row>
    <row r="10000" spans="52:52" hidden="1" x14ac:dyDescent="0.3">
      <c r="AZ10000" s="7">
        <v>1</v>
      </c>
    </row>
  </sheetData>
  <mergeCells count="2">
    <mergeCell ref="G1:Y1"/>
    <mergeCell ref="A1:F1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8" orientation="landscape" r:id="rId1"/>
  <headerFooter>
    <oddHeader>&amp;C&amp;16תאגיד המים יובלים</oddHeader>
    <oddFooter>&amp;C&amp;12מכון טיהור שפכים אשדוד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גיליון7"/>
  <dimension ref="A1:AZ10000"/>
  <sheetViews>
    <sheetView showGridLines="0" rightToLeft="1" zoomScaleNormal="100" workbookViewId="0">
      <selection activeCell="A22" sqref="A22:XFD1048576"/>
    </sheetView>
  </sheetViews>
  <sheetFormatPr defaultColWidth="0" defaultRowHeight="13" zeroHeight="1" x14ac:dyDescent="0.3"/>
  <cols>
    <col min="1" max="1" width="12.08984375" style="7" customWidth="1"/>
    <col min="2" max="2" width="9.453125" style="12" customWidth="1"/>
    <col min="3" max="3" width="10.81640625" style="12" customWidth="1"/>
    <col min="4" max="4" width="9.54296875" style="12" hidden="1" customWidth="1"/>
    <col min="5" max="5" width="9" style="12" customWidth="1"/>
    <col min="6" max="6" width="11.453125" style="12" bestFit="1" customWidth="1"/>
    <col min="7" max="7" width="17" style="12" customWidth="1"/>
    <col min="8" max="52" width="0" style="7" hidden="1" customWidth="1"/>
    <col min="53" max="16384" width="9.1796875" style="7" hidden="1"/>
  </cols>
  <sheetData>
    <row r="1" spans="1:7" ht="13.5" thickBot="1" x14ac:dyDescent="0.35">
      <c r="A1" s="446" t="str">
        <f>סיכום!A1</f>
        <v>דוח הפעלה שנתי מט"ש אשדוד 2018</v>
      </c>
      <c r="B1" s="447"/>
      <c r="C1" s="447"/>
      <c r="D1" s="447"/>
      <c r="E1" s="448"/>
      <c r="F1" s="443" t="s">
        <v>148</v>
      </c>
      <c r="G1" s="445"/>
    </row>
    <row r="2" spans="1:7" ht="13.5" customHeight="1" thickBot="1" x14ac:dyDescent="0.35">
      <c r="A2" s="304" t="s">
        <v>22</v>
      </c>
      <c r="B2" s="266" t="s">
        <v>149</v>
      </c>
      <c r="C2" s="275" t="s">
        <v>215</v>
      </c>
      <c r="D2" s="275" t="s">
        <v>216</v>
      </c>
      <c r="E2" s="275" t="s">
        <v>217</v>
      </c>
      <c r="F2" s="275" t="s">
        <v>218</v>
      </c>
      <c r="G2" s="276" t="s">
        <v>219</v>
      </c>
    </row>
    <row r="3" spans="1:7" ht="13.5" customHeight="1" thickBot="1" x14ac:dyDescent="0.35">
      <c r="A3" s="305" t="s">
        <v>230</v>
      </c>
      <c r="B3" s="281" t="s">
        <v>150</v>
      </c>
      <c r="C3" s="320" t="s">
        <v>230</v>
      </c>
      <c r="D3" s="282" t="s">
        <v>35</v>
      </c>
      <c r="E3" s="281" t="s">
        <v>151</v>
      </c>
      <c r="F3" s="320" t="s">
        <v>230</v>
      </c>
      <c r="G3" s="299" t="s">
        <v>152</v>
      </c>
    </row>
    <row r="4" spans="1:7" ht="27" customHeight="1" thickBot="1" x14ac:dyDescent="0.35">
      <c r="A4" s="235" t="s">
        <v>119</v>
      </c>
      <c r="B4" s="40" t="s">
        <v>115</v>
      </c>
      <c r="C4" s="19" t="s">
        <v>117</v>
      </c>
      <c r="D4" s="231" t="s">
        <v>153</v>
      </c>
      <c r="E4" s="40" t="s">
        <v>115</v>
      </c>
      <c r="F4" s="19" t="s">
        <v>117</v>
      </c>
      <c r="G4" s="55" t="s">
        <v>115</v>
      </c>
    </row>
    <row r="5" spans="1:7" ht="13.5" thickBot="1" x14ac:dyDescent="0.35">
      <c r="A5" s="321" t="s">
        <v>230</v>
      </c>
      <c r="B5" s="245" t="s">
        <v>116</v>
      </c>
      <c r="C5" s="241" t="s">
        <v>1</v>
      </c>
      <c r="D5" s="322" t="s">
        <v>230</v>
      </c>
      <c r="E5" s="245" t="s">
        <v>116</v>
      </c>
      <c r="F5" s="241" t="s">
        <v>1</v>
      </c>
      <c r="G5" s="244" t="s">
        <v>116</v>
      </c>
    </row>
    <row r="6" spans="1:7" x14ac:dyDescent="0.3">
      <c r="A6" s="314" t="s">
        <v>131</v>
      </c>
      <c r="B6" s="15">
        <v>3230</v>
      </c>
      <c r="C6" s="13">
        <f t="shared" ref="C6:C17" si="0">B6/30</f>
        <v>107.66666666666667</v>
      </c>
      <c r="D6" s="323" t="s">
        <v>230</v>
      </c>
      <c r="E6" s="143">
        <v>2545</v>
      </c>
      <c r="F6" s="144">
        <f>E6/30</f>
        <v>84.833333333333329</v>
      </c>
      <c r="G6" s="143">
        <f>E6+B6</f>
        <v>5775</v>
      </c>
    </row>
    <row r="7" spans="1:7" x14ac:dyDescent="0.3">
      <c r="A7" s="300" t="s">
        <v>132</v>
      </c>
      <c r="B7" s="13">
        <v>4919</v>
      </c>
      <c r="C7" s="13">
        <f t="shared" si="0"/>
        <v>163.96666666666667</v>
      </c>
      <c r="D7" s="324" t="s">
        <v>230</v>
      </c>
      <c r="E7" s="144">
        <v>2174</v>
      </c>
      <c r="F7" s="144">
        <f>E7/30</f>
        <v>72.466666666666669</v>
      </c>
      <c r="G7" s="144">
        <f t="shared" ref="G7:G17" si="1">E7+B7</f>
        <v>7093</v>
      </c>
    </row>
    <row r="8" spans="1:7" x14ac:dyDescent="0.3">
      <c r="A8" s="300" t="s">
        <v>133</v>
      </c>
      <c r="B8" s="13">
        <v>2990</v>
      </c>
      <c r="C8" s="13">
        <f t="shared" si="0"/>
        <v>99.666666666666671</v>
      </c>
      <c r="D8" s="324" t="s">
        <v>230</v>
      </c>
      <c r="E8" s="144">
        <v>5295</v>
      </c>
      <c r="F8" s="144">
        <v>3639</v>
      </c>
      <c r="G8" s="144">
        <f t="shared" si="1"/>
        <v>8285</v>
      </c>
    </row>
    <row r="9" spans="1:7" x14ac:dyDescent="0.3">
      <c r="A9" s="300" t="s">
        <v>134</v>
      </c>
      <c r="B9" s="13">
        <v>3814</v>
      </c>
      <c r="C9" s="13">
        <f t="shared" si="0"/>
        <v>127.13333333333334</v>
      </c>
      <c r="D9" s="324" t="s">
        <v>230</v>
      </c>
      <c r="E9" s="144">
        <v>3304</v>
      </c>
      <c r="F9" s="144">
        <f>E9/30</f>
        <v>110.13333333333334</v>
      </c>
      <c r="G9" s="144">
        <f t="shared" si="1"/>
        <v>7118</v>
      </c>
    </row>
    <row r="10" spans="1:7" x14ac:dyDescent="0.3">
      <c r="A10" s="300" t="s">
        <v>135</v>
      </c>
      <c r="B10" s="13">
        <v>4097</v>
      </c>
      <c r="C10" s="13">
        <f t="shared" si="0"/>
        <v>136.56666666666666</v>
      </c>
      <c r="D10" s="324" t="s">
        <v>230</v>
      </c>
      <c r="E10" s="144">
        <v>3977</v>
      </c>
      <c r="F10" s="144">
        <f>E10/30</f>
        <v>132.56666666666666</v>
      </c>
      <c r="G10" s="144">
        <f t="shared" si="1"/>
        <v>8074</v>
      </c>
    </row>
    <row r="11" spans="1:7" x14ac:dyDescent="0.3">
      <c r="A11" s="300" t="s">
        <v>136</v>
      </c>
      <c r="B11" s="13">
        <v>5179</v>
      </c>
      <c r="C11" s="13">
        <f t="shared" si="0"/>
        <v>172.63333333333333</v>
      </c>
      <c r="D11" s="324" t="s">
        <v>230</v>
      </c>
      <c r="E11" s="144">
        <v>4615</v>
      </c>
      <c r="F11" s="144">
        <f>E11/30</f>
        <v>153.83333333333334</v>
      </c>
      <c r="G11" s="144">
        <f t="shared" si="1"/>
        <v>9794</v>
      </c>
    </row>
    <row r="12" spans="1:7" x14ac:dyDescent="0.3">
      <c r="A12" s="300" t="s">
        <v>137</v>
      </c>
      <c r="B12" s="13">
        <v>4819</v>
      </c>
      <c r="C12" s="13">
        <f t="shared" si="0"/>
        <v>160.63333333333333</v>
      </c>
      <c r="D12" s="325" t="s">
        <v>230</v>
      </c>
      <c r="E12" s="144">
        <v>3774</v>
      </c>
      <c r="F12" s="144">
        <f t="shared" ref="F12:F17" si="2">E12/30</f>
        <v>125.8</v>
      </c>
      <c r="G12" s="144">
        <f t="shared" si="1"/>
        <v>8593</v>
      </c>
    </row>
    <row r="13" spans="1:7" x14ac:dyDescent="0.3">
      <c r="A13" s="300" t="s">
        <v>138</v>
      </c>
      <c r="B13" s="13">
        <v>3906</v>
      </c>
      <c r="C13" s="13">
        <f t="shared" si="0"/>
        <v>130.19999999999999</v>
      </c>
      <c r="D13" s="325" t="s">
        <v>230</v>
      </c>
      <c r="E13" s="144">
        <v>4182</v>
      </c>
      <c r="F13" s="144">
        <f t="shared" si="2"/>
        <v>139.4</v>
      </c>
      <c r="G13" s="144">
        <f t="shared" si="1"/>
        <v>8088</v>
      </c>
    </row>
    <row r="14" spans="1:7" x14ac:dyDescent="0.3">
      <c r="A14" s="300" t="s">
        <v>139</v>
      </c>
      <c r="B14" s="13">
        <v>5270</v>
      </c>
      <c r="C14" s="13">
        <f t="shared" si="0"/>
        <v>175.66666666666666</v>
      </c>
      <c r="D14" s="325" t="s">
        <v>230</v>
      </c>
      <c r="E14" s="144">
        <v>5129</v>
      </c>
      <c r="F14" s="144">
        <f t="shared" si="2"/>
        <v>170.96666666666667</v>
      </c>
      <c r="G14" s="144">
        <f t="shared" si="1"/>
        <v>10399</v>
      </c>
    </row>
    <row r="15" spans="1:7" x14ac:dyDescent="0.3">
      <c r="A15" s="300" t="s">
        <v>140</v>
      </c>
      <c r="B15" s="13">
        <v>6624</v>
      </c>
      <c r="C15" s="13">
        <f t="shared" si="0"/>
        <v>220.8</v>
      </c>
      <c r="D15" s="325" t="s">
        <v>230</v>
      </c>
      <c r="E15" s="144">
        <v>6405</v>
      </c>
      <c r="F15" s="144">
        <f t="shared" si="2"/>
        <v>213.5</v>
      </c>
      <c r="G15" s="144">
        <f t="shared" si="1"/>
        <v>13029</v>
      </c>
    </row>
    <row r="16" spans="1:7" x14ac:dyDescent="0.3">
      <c r="A16" s="300" t="s">
        <v>141</v>
      </c>
      <c r="B16" s="13">
        <v>5016</v>
      </c>
      <c r="C16" s="13">
        <f t="shared" si="0"/>
        <v>167.2</v>
      </c>
      <c r="D16" s="325" t="s">
        <v>230</v>
      </c>
      <c r="E16" s="144">
        <v>4780</v>
      </c>
      <c r="F16" s="144">
        <f t="shared" si="2"/>
        <v>159.33333333333334</v>
      </c>
      <c r="G16" s="144">
        <f t="shared" si="1"/>
        <v>9796</v>
      </c>
    </row>
    <row r="17" spans="1:7" ht="13.5" thickBot="1" x14ac:dyDescent="0.35">
      <c r="A17" s="300" t="s">
        <v>142</v>
      </c>
      <c r="B17" s="13">
        <v>8501</v>
      </c>
      <c r="C17" s="13">
        <f t="shared" si="0"/>
        <v>283.36666666666667</v>
      </c>
      <c r="D17" s="325" t="s">
        <v>230</v>
      </c>
      <c r="E17" s="145">
        <v>8876</v>
      </c>
      <c r="F17" s="144">
        <f t="shared" si="2"/>
        <v>295.86666666666667</v>
      </c>
      <c r="G17" s="145">
        <f t="shared" si="1"/>
        <v>17377</v>
      </c>
    </row>
    <row r="18" spans="1:7" x14ac:dyDescent="0.3">
      <c r="A18" s="315" t="s">
        <v>184</v>
      </c>
      <c r="B18" s="146">
        <f>SUM(B5:B17)</f>
        <v>58365</v>
      </c>
      <c r="C18" s="326" t="s">
        <v>230</v>
      </c>
      <c r="D18" s="146">
        <f>SUM(D5:D17)</f>
        <v>0</v>
      </c>
      <c r="E18" s="146">
        <f>SUM(E5:E17)</f>
        <v>55056</v>
      </c>
      <c r="F18" s="326" t="s">
        <v>230</v>
      </c>
      <c r="G18" s="146">
        <f>SUM(G5:G17)</f>
        <v>113421</v>
      </c>
    </row>
    <row r="19" spans="1:7" x14ac:dyDescent="0.3">
      <c r="A19" s="316" t="s">
        <v>2</v>
      </c>
      <c r="B19" s="134">
        <f t="shared" ref="B19:G19" si="3">AVERAGE(B5:B17)</f>
        <v>4863.75</v>
      </c>
      <c r="C19" s="134">
        <f t="shared" si="3"/>
        <v>162.125</v>
      </c>
      <c r="D19" s="134" t="e">
        <f t="shared" si="3"/>
        <v>#DIV/0!</v>
      </c>
      <c r="E19" s="134">
        <f t="shared" si="3"/>
        <v>4588</v>
      </c>
      <c r="F19" s="134">
        <f t="shared" si="3"/>
        <v>441.47499999999991</v>
      </c>
      <c r="G19" s="134">
        <f t="shared" si="3"/>
        <v>9451.75</v>
      </c>
    </row>
    <row r="20" spans="1:7" x14ac:dyDescent="0.3">
      <c r="A20" s="317" t="s">
        <v>10</v>
      </c>
      <c r="B20" s="37">
        <f t="shared" ref="B20:G20" si="4">MAX(B5:B17)</f>
        <v>8501</v>
      </c>
      <c r="C20" s="37">
        <f t="shared" si="4"/>
        <v>283.36666666666667</v>
      </c>
      <c r="D20" s="37">
        <f t="shared" si="4"/>
        <v>0</v>
      </c>
      <c r="E20" s="37">
        <f t="shared" si="4"/>
        <v>8876</v>
      </c>
      <c r="F20" s="37">
        <f t="shared" si="4"/>
        <v>3639</v>
      </c>
      <c r="G20" s="37">
        <f t="shared" si="4"/>
        <v>17377</v>
      </c>
    </row>
    <row r="21" spans="1:7" x14ac:dyDescent="0.3">
      <c r="A21" s="318" t="s">
        <v>11</v>
      </c>
      <c r="B21" s="319">
        <f t="shared" ref="B21:G21" si="5">MIN(B5:B17)</f>
        <v>2990</v>
      </c>
      <c r="C21" s="319">
        <f t="shared" si="5"/>
        <v>99.666666666666671</v>
      </c>
      <c r="D21" s="319">
        <f t="shared" si="5"/>
        <v>0</v>
      </c>
      <c r="E21" s="319">
        <f t="shared" si="5"/>
        <v>2174</v>
      </c>
      <c r="F21" s="319">
        <f t="shared" si="5"/>
        <v>72.466666666666669</v>
      </c>
      <c r="G21" s="319">
        <f t="shared" si="5"/>
        <v>5775</v>
      </c>
    </row>
    <row r="10000" spans="52:52" hidden="1" x14ac:dyDescent="0.3">
      <c r="AZ10000" s="7">
        <v>1</v>
      </c>
    </row>
  </sheetData>
  <mergeCells count="2">
    <mergeCell ref="A1:E1"/>
    <mergeCell ref="F1:G1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&amp;C&amp;16תאגיד המים יובלים</oddHeader>
    <oddFooter>&amp;C&amp;12מכון טיהור אשדוד</oddFoot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גיליון8">
    <pageSetUpPr fitToPage="1"/>
  </sheetPr>
  <dimension ref="A1:AZ10000"/>
  <sheetViews>
    <sheetView showGridLines="0" showZeros="0" rightToLeft="1" zoomScale="75" zoomScaleNormal="75" workbookViewId="0">
      <pane xSplit="1" ySplit="4" topLeftCell="F5" activePane="bottomRight" state="frozenSplit"/>
      <selection activeCell="P11" sqref="P11"/>
      <selection pane="topRight" activeCell="P11" sqref="P11"/>
      <selection pane="bottomLeft" activeCell="P11" sqref="P11"/>
      <selection pane="bottomRight" activeCell="A20" sqref="A20:XFD1048576"/>
    </sheetView>
  </sheetViews>
  <sheetFormatPr defaultColWidth="0" defaultRowHeight="13" zeroHeight="1" x14ac:dyDescent="0.3"/>
  <cols>
    <col min="1" max="1" width="30.453125" style="7" customWidth="1"/>
    <col min="2" max="6" width="8.54296875" style="7" customWidth="1"/>
    <col min="7" max="7" width="42.54296875" style="7" customWidth="1"/>
    <col min="8" max="8" width="9" style="7" customWidth="1"/>
    <col min="9" max="10" width="8.54296875" style="7" customWidth="1"/>
    <col min="11" max="11" width="8.54296875" style="8" customWidth="1"/>
    <col min="12" max="20" width="9.54296875" style="7" customWidth="1"/>
    <col min="21" max="21" width="9.54296875" style="12" customWidth="1"/>
    <col min="22" max="22" width="9.54296875" style="7" customWidth="1"/>
    <col min="23" max="23" width="11" style="7" bestFit="1" customWidth="1"/>
    <col min="24" max="52" width="0" style="7" hidden="1" customWidth="1"/>
    <col min="53" max="16384" width="9.1796875" style="7" hidden="1"/>
  </cols>
  <sheetData>
    <row r="1" spans="1:23" x14ac:dyDescent="0.3">
      <c r="A1" s="334" t="s">
        <v>208</v>
      </c>
      <c r="B1" s="349" t="s">
        <v>215</v>
      </c>
      <c r="C1" s="349" t="s">
        <v>216</v>
      </c>
      <c r="D1" s="349" t="s">
        <v>217</v>
      </c>
      <c r="E1" s="349" t="s">
        <v>218</v>
      </c>
      <c r="F1" s="349" t="s">
        <v>219</v>
      </c>
      <c r="G1" s="335" t="s">
        <v>143</v>
      </c>
      <c r="H1" s="348" t="s">
        <v>220</v>
      </c>
      <c r="I1" s="348" t="s">
        <v>221</v>
      </c>
      <c r="J1" s="348" t="s">
        <v>222</v>
      </c>
      <c r="K1" s="348" t="s">
        <v>223</v>
      </c>
      <c r="L1" s="348" t="s">
        <v>224</v>
      </c>
      <c r="M1" s="348" t="s">
        <v>225</v>
      </c>
      <c r="N1" s="348" t="s">
        <v>226</v>
      </c>
      <c r="O1" s="348" t="s">
        <v>227</v>
      </c>
      <c r="P1" s="348" t="s">
        <v>228</v>
      </c>
      <c r="Q1" s="348" t="s">
        <v>229</v>
      </c>
      <c r="R1" s="348" t="s">
        <v>251</v>
      </c>
      <c r="S1" s="348" t="s">
        <v>252</v>
      </c>
      <c r="T1" s="348" t="s">
        <v>253</v>
      </c>
      <c r="U1" s="348" t="s">
        <v>254</v>
      </c>
      <c r="V1" s="348" t="s">
        <v>255</v>
      </c>
      <c r="W1" s="350" t="s">
        <v>256</v>
      </c>
    </row>
    <row r="2" spans="1:23" x14ac:dyDescent="0.3">
      <c r="A2" s="328" t="s">
        <v>22</v>
      </c>
      <c r="B2" s="341" t="s">
        <v>230</v>
      </c>
      <c r="C2" s="341" t="s">
        <v>230</v>
      </c>
      <c r="D2" s="341" t="s">
        <v>230</v>
      </c>
      <c r="E2" s="341" t="s">
        <v>230</v>
      </c>
      <c r="F2" s="341" t="s">
        <v>230</v>
      </c>
      <c r="G2" s="341" t="s">
        <v>230</v>
      </c>
      <c r="H2" s="341" t="s">
        <v>230</v>
      </c>
      <c r="I2" s="341" t="s">
        <v>230</v>
      </c>
      <c r="J2" s="341" t="s">
        <v>230</v>
      </c>
      <c r="K2" s="341" t="s">
        <v>230</v>
      </c>
      <c r="L2" s="341" t="s">
        <v>230</v>
      </c>
      <c r="M2" s="341" t="s">
        <v>230</v>
      </c>
      <c r="N2" s="341" t="s">
        <v>230</v>
      </c>
      <c r="O2" s="341" t="s">
        <v>230</v>
      </c>
      <c r="P2" s="341" t="s">
        <v>230</v>
      </c>
      <c r="Q2" s="341" t="s">
        <v>230</v>
      </c>
      <c r="R2" s="341" t="s">
        <v>230</v>
      </c>
      <c r="S2" s="341" t="s">
        <v>230</v>
      </c>
      <c r="T2" s="341" t="s">
        <v>230</v>
      </c>
      <c r="U2" s="327" t="s">
        <v>170</v>
      </c>
      <c r="V2" s="327" t="s">
        <v>170</v>
      </c>
      <c r="W2" s="342" t="s">
        <v>230</v>
      </c>
    </row>
    <row r="3" spans="1:23" ht="26" x14ac:dyDescent="0.3">
      <c r="A3" s="343" t="s">
        <v>230</v>
      </c>
      <c r="B3" s="120" t="s">
        <v>169</v>
      </c>
      <c r="C3" s="50" t="s">
        <v>4</v>
      </c>
      <c r="D3" s="120" t="s">
        <v>3</v>
      </c>
      <c r="E3" s="120" t="s">
        <v>51</v>
      </c>
      <c r="F3" s="120" t="s">
        <v>62</v>
      </c>
      <c r="G3" s="120" t="s">
        <v>99</v>
      </c>
      <c r="H3" s="120" t="s">
        <v>55</v>
      </c>
      <c r="I3" s="120" t="s">
        <v>63</v>
      </c>
      <c r="J3" s="120" t="s">
        <v>64</v>
      </c>
      <c r="K3" s="120" t="s">
        <v>65</v>
      </c>
      <c r="L3" s="120" t="s">
        <v>5</v>
      </c>
      <c r="M3" s="120" t="s">
        <v>56</v>
      </c>
      <c r="N3" s="120" t="s">
        <v>44</v>
      </c>
      <c r="O3" s="120" t="s">
        <v>42</v>
      </c>
      <c r="P3" s="120" t="s">
        <v>59</v>
      </c>
      <c r="Q3" s="120" t="s">
        <v>38</v>
      </c>
      <c r="R3" s="120" t="s">
        <v>45</v>
      </c>
      <c r="S3" s="120" t="s">
        <v>46</v>
      </c>
      <c r="T3" s="120" t="s">
        <v>113</v>
      </c>
      <c r="U3" s="121" t="s">
        <v>166</v>
      </c>
      <c r="V3" s="121" t="s">
        <v>167</v>
      </c>
      <c r="W3" s="331" t="s">
        <v>201</v>
      </c>
    </row>
    <row r="4" spans="1:23" x14ac:dyDescent="0.3">
      <c r="A4" s="51" t="s">
        <v>119</v>
      </c>
      <c r="B4" s="50" t="s">
        <v>168</v>
      </c>
      <c r="C4" s="50" t="s">
        <v>7</v>
      </c>
      <c r="D4" s="50" t="s">
        <v>7</v>
      </c>
      <c r="E4" s="50" t="s">
        <v>7</v>
      </c>
      <c r="F4" s="50" t="s">
        <v>7</v>
      </c>
      <c r="G4" s="50" t="s">
        <v>7</v>
      </c>
      <c r="H4" s="50" t="s">
        <v>7</v>
      </c>
      <c r="I4" s="50" t="s">
        <v>7</v>
      </c>
      <c r="J4" s="50" t="s">
        <v>7</v>
      </c>
      <c r="K4" s="50" t="s">
        <v>7</v>
      </c>
      <c r="L4" s="50" t="s">
        <v>7</v>
      </c>
      <c r="M4" s="50" t="s">
        <v>7</v>
      </c>
      <c r="N4" s="50" t="s">
        <v>7</v>
      </c>
      <c r="O4" s="50" t="s">
        <v>7</v>
      </c>
      <c r="P4" s="50" t="s">
        <v>7</v>
      </c>
      <c r="Q4" s="50" t="s">
        <v>7</v>
      </c>
      <c r="R4" s="50" t="s">
        <v>7</v>
      </c>
      <c r="S4" s="50" t="s">
        <v>7</v>
      </c>
      <c r="T4" s="50" t="s">
        <v>7</v>
      </c>
      <c r="U4" s="344" t="s">
        <v>230</v>
      </c>
      <c r="V4" s="50" t="s">
        <v>168</v>
      </c>
      <c r="W4" s="342" t="s">
        <v>230</v>
      </c>
    </row>
    <row r="5" spans="1:23" x14ac:dyDescent="0.3">
      <c r="A5" s="329" t="s">
        <v>131</v>
      </c>
      <c r="B5" s="123">
        <v>6.4</v>
      </c>
      <c r="C5" s="123">
        <v>6</v>
      </c>
      <c r="D5" s="123">
        <v>47</v>
      </c>
      <c r="E5" s="123">
        <v>7</v>
      </c>
      <c r="F5" s="123">
        <v>10</v>
      </c>
      <c r="G5" s="123">
        <v>8</v>
      </c>
      <c r="H5" s="123">
        <v>5</v>
      </c>
      <c r="I5" s="124">
        <v>0.23</v>
      </c>
      <c r="J5" s="125">
        <v>1.2</v>
      </c>
      <c r="K5" s="126">
        <v>129</v>
      </c>
      <c r="L5" s="123">
        <v>188</v>
      </c>
      <c r="M5" s="123">
        <v>2</v>
      </c>
      <c r="N5" s="125">
        <v>0.32</v>
      </c>
      <c r="O5" s="127">
        <v>0.17</v>
      </c>
      <c r="P5" s="125">
        <v>0.1</v>
      </c>
      <c r="Q5" s="125">
        <v>0.01</v>
      </c>
      <c r="R5" s="125">
        <v>0.05</v>
      </c>
      <c r="S5" s="125">
        <v>5</v>
      </c>
      <c r="T5" s="123">
        <v>10</v>
      </c>
      <c r="U5" s="127">
        <v>7.3</v>
      </c>
      <c r="V5" s="128">
        <v>6.4</v>
      </c>
      <c r="W5" s="332">
        <v>35000</v>
      </c>
    </row>
    <row r="6" spans="1:23" x14ac:dyDescent="0.3">
      <c r="A6" s="329" t="s">
        <v>132</v>
      </c>
      <c r="B6" s="123">
        <v>6</v>
      </c>
      <c r="C6" s="123">
        <v>8</v>
      </c>
      <c r="D6" s="123">
        <v>50</v>
      </c>
      <c r="E6" s="123">
        <v>9</v>
      </c>
      <c r="F6" s="123">
        <v>14</v>
      </c>
      <c r="G6" s="123">
        <v>14</v>
      </c>
      <c r="H6" s="123">
        <v>10</v>
      </c>
      <c r="I6" s="124">
        <v>0.08</v>
      </c>
      <c r="J6" s="125">
        <v>0.06</v>
      </c>
      <c r="K6" s="126">
        <v>116</v>
      </c>
      <c r="L6" s="123">
        <v>166</v>
      </c>
      <c r="M6" s="123">
        <v>3</v>
      </c>
      <c r="N6" s="125">
        <v>0.24</v>
      </c>
      <c r="O6" s="127">
        <v>0.1</v>
      </c>
      <c r="P6" s="288" t="s">
        <v>230</v>
      </c>
      <c r="Q6" s="288" t="s">
        <v>230</v>
      </c>
      <c r="R6" s="288" t="s">
        <v>230</v>
      </c>
      <c r="S6" s="288" t="s">
        <v>230</v>
      </c>
      <c r="T6" s="287" t="s">
        <v>230</v>
      </c>
      <c r="U6" s="127">
        <v>7.2</v>
      </c>
      <c r="V6" s="127">
        <v>8.6</v>
      </c>
      <c r="W6" s="332">
        <v>540000</v>
      </c>
    </row>
    <row r="7" spans="1:23" x14ac:dyDescent="0.3">
      <c r="A7" s="329" t="s">
        <v>133</v>
      </c>
      <c r="B7" s="123">
        <v>7</v>
      </c>
      <c r="C7" s="123">
        <v>8</v>
      </c>
      <c r="D7" s="123">
        <v>52</v>
      </c>
      <c r="E7" s="123">
        <v>10</v>
      </c>
      <c r="F7" s="123">
        <v>11</v>
      </c>
      <c r="G7" s="123">
        <v>11</v>
      </c>
      <c r="H7" s="123">
        <v>7</v>
      </c>
      <c r="I7" s="124">
        <v>0.12</v>
      </c>
      <c r="J7" s="125">
        <v>0.1</v>
      </c>
      <c r="K7" s="126">
        <v>144</v>
      </c>
      <c r="L7" s="123">
        <v>190</v>
      </c>
      <c r="M7" s="123">
        <v>2</v>
      </c>
      <c r="N7" s="125">
        <v>0.33</v>
      </c>
      <c r="O7" s="127">
        <v>0.1</v>
      </c>
      <c r="P7" s="288" t="s">
        <v>230</v>
      </c>
      <c r="Q7" s="288" t="s">
        <v>230</v>
      </c>
      <c r="R7" s="346" t="s">
        <v>230</v>
      </c>
      <c r="S7" s="288" t="s">
        <v>230</v>
      </c>
      <c r="T7" s="287" t="s">
        <v>230</v>
      </c>
      <c r="U7" s="127">
        <v>7.4</v>
      </c>
      <c r="V7" s="127">
        <v>9.5</v>
      </c>
      <c r="W7" s="332">
        <v>920000</v>
      </c>
    </row>
    <row r="8" spans="1:23" x14ac:dyDescent="0.3">
      <c r="A8" s="329" t="s">
        <v>134</v>
      </c>
      <c r="B8" s="123">
        <v>7</v>
      </c>
      <c r="C8" s="123">
        <v>9</v>
      </c>
      <c r="D8" s="123">
        <v>46</v>
      </c>
      <c r="E8" s="123">
        <v>9</v>
      </c>
      <c r="F8" s="123">
        <v>15</v>
      </c>
      <c r="G8" s="123">
        <v>15</v>
      </c>
      <c r="H8" s="123">
        <v>12</v>
      </c>
      <c r="I8" s="124">
        <v>0.12</v>
      </c>
      <c r="J8" s="125">
        <v>0.28000000000000003</v>
      </c>
      <c r="K8" s="126">
        <v>125</v>
      </c>
      <c r="L8" s="123">
        <v>177</v>
      </c>
      <c r="M8" s="123">
        <v>2</v>
      </c>
      <c r="N8" s="125">
        <v>0.28999999999999998</v>
      </c>
      <c r="O8" s="127">
        <v>0.2</v>
      </c>
      <c r="P8" s="125">
        <v>0.2</v>
      </c>
      <c r="Q8" s="125">
        <v>0.01</v>
      </c>
      <c r="R8" s="125">
        <v>0.28999999999999998</v>
      </c>
      <c r="S8" s="125">
        <v>4.7</v>
      </c>
      <c r="T8" s="287" t="s">
        <v>230</v>
      </c>
      <c r="U8" s="127">
        <v>7.6</v>
      </c>
      <c r="V8" s="127">
        <v>7.6</v>
      </c>
      <c r="W8" s="332">
        <v>150000</v>
      </c>
    </row>
    <row r="9" spans="1:23" x14ac:dyDescent="0.3">
      <c r="A9" s="329" t="s">
        <v>135</v>
      </c>
      <c r="B9" s="123">
        <v>5</v>
      </c>
      <c r="C9" s="123">
        <v>6</v>
      </c>
      <c r="D9" s="123">
        <v>43</v>
      </c>
      <c r="E9" s="123">
        <v>6</v>
      </c>
      <c r="F9" s="123">
        <v>16</v>
      </c>
      <c r="G9" s="123">
        <v>14</v>
      </c>
      <c r="H9" s="123">
        <v>10</v>
      </c>
      <c r="I9" s="124">
        <v>0.35</v>
      </c>
      <c r="J9" s="125">
        <v>1.4</v>
      </c>
      <c r="K9" s="126">
        <v>141</v>
      </c>
      <c r="L9" s="123">
        <v>187</v>
      </c>
      <c r="M9" s="123">
        <v>2</v>
      </c>
      <c r="N9" s="125">
        <v>0.31</v>
      </c>
      <c r="O9" s="127">
        <v>0.2</v>
      </c>
      <c r="P9" s="288" t="s">
        <v>230</v>
      </c>
      <c r="Q9" s="288" t="s">
        <v>230</v>
      </c>
      <c r="R9" s="288" t="s">
        <v>230</v>
      </c>
      <c r="S9" s="288" t="s">
        <v>230</v>
      </c>
      <c r="T9" s="287" t="s">
        <v>230</v>
      </c>
      <c r="U9" s="127">
        <v>7.6</v>
      </c>
      <c r="V9" s="127">
        <v>7.3</v>
      </c>
      <c r="W9" s="332">
        <v>46900</v>
      </c>
    </row>
    <row r="10" spans="1:23" x14ac:dyDescent="0.3">
      <c r="A10" s="329" t="s">
        <v>136</v>
      </c>
      <c r="B10" s="123">
        <v>5</v>
      </c>
      <c r="C10" s="123">
        <v>7</v>
      </c>
      <c r="D10" s="123">
        <v>41</v>
      </c>
      <c r="E10" s="123">
        <v>4</v>
      </c>
      <c r="F10" s="123">
        <v>15</v>
      </c>
      <c r="G10" s="123">
        <v>14</v>
      </c>
      <c r="H10" s="123">
        <v>11</v>
      </c>
      <c r="I10" s="124">
        <v>0.19</v>
      </c>
      <c r="J10" s="125">
        <v>0.79</v>
      </c>
      <c r="K10" s="126">
        <v>136</v>
      </c>
      <c r="L10" s="123">
        <v>193</v>
      </c>
      <c r="M10" s="123">
        <v>6</v>
      </c>
      <c r="N10" s="125">
        <v>0.33</v>
      </c>
      <c r="O10" s="127">
        <v>0.1</v>
      </c>
      <c r="P10" s="288" t="s">
        <v>230</v>
      </c>
      <c r="Q10" s="346" t="s">
        <v>230</v>
      </c>
      <c r="R10" s="288" t="s">
        <v>230</v>
      </c>
      <c r="S10" s="288" t="s">
        <v>230</v>
      </c>
      <c r="T10" s="287" t="s">
        <v>230</v>
      </c>
      <c r="U10" s="127">
        <v>7.5</v>
      </c>
      <c r="V10" s="127">
        <v>8.1999999999999993</v>
      </c>
      <c r="W10" s="332">
        <v>242000</v>
      </c>
    </row>
    <row r="11" spans="1:23" x14ac:dyDescent="0.3">
      <c r="A11" s="329" t="s">
        <v>137</v>
      </c>
      <c r="B11" s="123">
        <v>6</v>
      </c>
      <c r="C11" s="123">
        <v>6</v>
      </c>
      <c r="D11" s="123">
        <v>46</v>
      </c>
      <c r="E11" s="123">
        <v>4</v>
      </c>
      <c r="F11" s="123">
        <v>12</v>
      </c>
      <c r="G11" s="123">
        <v>8</v>
      </c>
      <c r="H11" s="123">
        <v>7</v>
      </c>
      <c r="I11" s="124">
        <v>0.11</v>
      </c>
      <c r="J11" s="125">
        <v>2.2999999999999998</v>
      </c>
      <c r="K11" s="126">
        <v>131</v>
      </c>
      <c r="L11" s="123">
        <v>176</v>
      </c>
      <c r="M11" s="123">
        <v>6</v>
      </c>
      <c r="N11" s="125">
        <v>7.0000000000000007E-2</v>
      </c>
      <c r="O11" s="127">
        <v>0.1</v>
      </c>
      <c r="P11" s="125">
        <v>7.0000000000000007E-2</v>
      </c>
      <c r="Q11" s="288" t="s">
        <v>230</v>
      </c>
      <c r="R11" s="288" t="s">
        <v>230</v>
      </c>
      <c r="S11" s="125">
        <v>0.31</v>
      </c>
      <c r="T11" s="123">
        <v>11</v>
      </c>
      <c r="U11" s="127">
        <v>7.5</v>
      </c>
      <c r="V11" s="127">
        <v>5.2</v>
      </c>
      <c r="W11" s="347" t="s">
        <v>230</v>
      </c>
    </row>
    <row r="12" spans="1:23" x14ac:dyDescent="0.3">
      <c r="A12" s="329" t="s">
        <v>138</v>
      </c>
      <c r="B12" s="123">
        <v>4</v>
      </c>
      <c r="C12" s="123">
        <v>9</v>
      </c>
      <c r="D12" s="123">
        <v>49</v>
      </c>
      <c r="E12" s="123">
        <v>5</v>
      </c>
      <c r="F12" s="123">
        <v>16</v>
      </c>
      <c r="G12" s="123">
        <v>16</v>
      </c>
      <c r="H12" s="123">
        <v>7</v>
      </c>
      <c r="I12" s="124">
        <v>7.0000000000000007E-2</v>
      </c>
      <c r="J12" s="125">
        <v>0.05</v>
      </c>
      <c r="K12" s="126">
        <v>114</v>
      </c>
      <c r="L12" s="123">
        <v>144</v>
      </c>
      <c r="M12" s="123">
        <v>3</v>
      </c>
      <c r="N12" s="125">
        <v>0.44</v>
      </c>
      <c r="O12" s="127">
        <v>0.1</v>
      </c>
      <c r="P12" s="288" t="s">
        <v>230</v>
      </c>
      <c r="Q12" s="288" t="s">
        <v>230</v>
      </c>
      <c r="R12" s="288" t="s">
        <v>230</v>
      </c>
      <c r="S12" s="288" t="s">
        <v>230</v>
      </c>
      <c r="T12" s="287" t="s">
        <v>230</v>
      </c>
      <c r="U12" s="127">
        <v>7.3</v>
      </c>
      <c r="V12" s="127">
        <v>5.2</v>
      </c>
      <c r="W12" s="347" t="s">
        <v>230</v>
      </c>
    </row>
    <row r="13" spans="1:23" x14ac:dyDescent="0.3">
      <c r="A13" s="329" t="s">
        <v>139</v>
      </c>
      <c r="B13" s="123">
        <v>4</v>
      </c>
      <c r="C13" s="123">
        <v>6</v>
      </c>
      <c r="D13" s="123">
        <v>36</v>
      </c>
      <c r="E13" s="123">
        <v>3</v>
      </c>
      <c r="F13" s="123">
        <v>15</v>
      </c>
      <c r="G13" s="123">
        <v>15</v>
      </c>
      <c r="H13" s="123">
        <v>10</v>
      </c>
      <c r="I13" s="124">
        <v>0.11</v>
      </c>
      <c r="J13" s="124">
        <v>0.06</v>
      </c>
      <c r="K13" s="123">
        <v>114</v>
      </c>
      <c r="L13" s="123">
        <v>150</v>
      </c>
      <c r="M13" s="123">
        <v>2</v>
      </c>
      <c r="N13" s="125">
        <v>1.45</v>
      </c>
      <c r="O13" s="127">
        <v>0.1</v>
      </c>
      <c r="P13" s="288" t="s">
        <v>230</v>
      </c>
      <c r="Q13" s="288" t="s">
        <v>230</v>
      </c>
      <c r="R13" s="288" t="s">
        <v>230</v>
      </c>
      <c r="S13" s="288" t="s">
        <v>230</v>
      </c>
      <c r="T13" s="287" t="s">
        <v>230</v>
      </c>
      <c r="U13" s="127">
        <v>7.5</v>
      </c>
      <c r="V13" s="127">
        <v>6.3</v>
      </c>
      <c r="W13" s="347" t="s">
        <v>230</v>
      </c>
    </row>
    <row r="14" spans="1:23" x14ac:dyDescent="0.3">
      <c r="A14" s="329" t="s">
        <v>140</v>
      </c>
      <c r="B14" s="123">
        <v>4</v>
      </c>
      <c r="C14" s="123">
        <v>6</v>
      </c>
      <c r="D14" s="123">
        <v>37</v>
      </c>
      <c r="E14" s="123">
        <v>5</v>
      </c>
      <c r="F14" s="123">
        <v>13</v>
      </c>
      <c r="G14" s="123">
        <v>12</v>
      </c>
      <c r="H14" s="123">
        <v>10</v>
      </c>
      <c r="I14" s="124">
        <v>0.17</v>
      </c>
      <c r="J14" s="125">
        <v>0.33</v>
      </c>
      <c r="K14" s="126">
        <v>139</v>
      </c>
      <c r="L14" s="123">
        <v>175</v>
      </c>
      <c r="M14" s="123">
        <v>1</v>
      </c>
      <c r="N14" s="7">
        <v>0.51</v>
      </c>
      <c r="O14" s="127">
        <v>0.1</v>
      </c>
      <c r="P14" s="288" t="s">
        <v>230</v>
      </c>
      <c r="Q14" s="288" t="s">
        <v>230</v>
      </c>
      <c r="R14" s="288" t="s">
        <v>230</v>
      </c>
      <c r="S14" s="125">
        <v>0.35</v>
      </c>
      <c r="T14" s="287" t="s">
        <v>230</v>
      </c>
      <c r="U14" s="127">
        <v>7.4</v>
      </c>
      <c r="V14" s="127">
        <v>4.7</v>
      </c>
      <c r="W14" s="347" t="s">
        <v>230</v>
      </c>
    </row>
    <row r="15" spans="1:23" x14ac:dyDescent="0.3">
      <c r="A15" s="329" t="s">
        <v>141</v>
      </c>
      <c r="B15" s="123">
        <v>4</v>
      </c>
      <c r="C15" s="123">
        <v>10</v>
      </c>
      <c r="D15" s="123">
        <v>53</v>
      </c>
      <c r="E15" s="123">
        <v>16</v>
      </c>
      <c r="F15" s="123">
        <v>12</v>
      </c>
      <c r="G15" s="123">
        <v>11</v>
      </c>
      <c r="H15" s="123">
        <v>8</v>
      </c>
      <c r="I15" s="124">
        <v>0.21</v>
      </c>
      <c r="J15" s="125">
        <v>0.28999999999999998</v>
      </c>
      <c r="K15" s="126">
        <v>123</v>
      </c>
      <c r="L15" s="123">
        <v>164</v>
      </c>
      <c r="M15" s="123">
        <v>12</v>
      </c>
      <c r="N15" s="125">
        <v>0.34</v>
      </c>
      <c r="O15" s="127">
        <v>0.28999999999999998</v>
      </c>
      <c r="P15" s="288" t="s">
        <v>230</v>
      </c>
      <c r="Q15" s="288" t="s">
        <v>230</v>
      </c>
      <c r="R15" s="288" t="s">
        <v>230</v>
      </c>
      <c r="S15" s="288" t="s">
        <v>230</v>
      </c>
      <c r="T15" s="288" t="s">
        <v>230</v>
      </c>
      <c r="U15" s="127">
        <v>7.3</v>
      </c>
      <c r="V15" s="127">
        <v>5.3</v>
      </c>
      <c r="W15" s="347" t="s">
        <v>230</v>
      </c>
    </row>
    <row r="16" spans="1:23" x14ac:dyDescent="0.3">
      <c r="A16" s="329" t="s">
        <v>142</v>
      </c>
      <c r="B16" s="123">
        <v>8</v>
      </c>
      <c r="C16" s="123">
        <v>11</v>
      </c>
      <c r="D16" s="123">
        <v>70</v>
      </c>
      <c r="E16" s="123">
        <v>22</v>
      </c>
      <c r="F16" s="123">
        <v>14</v>
      </c>
      <c r="G16" s="123">
        <v>12</v>
      </c>
      <c r="H16" s="123">
        <v>7</v>
      </c>
      <c r="I16" s="124">
        <v>0.8</v>
      </c>
      <c r="J16" s="125">
        <v>0.74</v>
      </c>
      <c r="K16" s="126">
        <v>119</v>
      </c>
      <c r="L16" s="123">
        <v>161</v>
      </c>
      <c r="M16" s="123">
        <v>1</v>
      </c>
      <c r="N16" s="125">
        <v>0.27</v>
      </c>
      <c r="O16" s="127">
        <v>0.35</v>
      </c>
      <c r="P16" s="288" t="s">
        <v>230</v>
      </c>
      <c r="Q16" s="288" t="s">
        <v>230</v>
      </c>
      <c r="R16" s="288" t="s">
        <v>230</v>
      </c>
      <c r="S16" s="288" t="s">
        <v>230</v>
      </c>
      <c r="T16" s="288" t="s">
        <v>230</v>
      </c>
      <c r="U16" s="127">
        <v>7.3</v>
      </c>
      <c r="V16" s="127">
        <v>5.0999999999999996</v>
      </c>
      <c r="W16" s="347" t="s">
        <v>230</v>
      </c>
    </row>
    <row r="17" spans="1:23" x14ac:dyDescent="0.3">
      <c r="A17" s="330" t="s">
        <v>2</v>
      </c>
      <c r="B17" s="34">
        <f>AVERAGE(B5:B16)</f>
        <v>5.5333333333333341</v>
      </c>
      <c r="C17" s="34">
        <f t="shared" ref="C17:V17" si="0">AVERAGE(C5:C16)</f>
        <v>7.666666666666667</v>
      </c>
      <c r="D17" s="34">
        <f t="shared" si="0"/>
        <v>47.5</v>
      </c>
      <c r="E17" s="34">
        <f t="shared" si="0"/>
        <v>8.3333333333333339</v>
      </c>
      <c r="F17" s="34">
        <f t="shared" si="0"/>
        <v>13.583333333333334</v>
      </c>
      <c r="G17" s="34">
        <f t="shared" si="0"/>
        <v>12.5</v>
      </c>
      <c r="H17" s="34">
        <f t="shared" si="0"/>
        <v>8.6666666666666661</v>
      </c>
      <c r="I17" s="42">
        <f t="shared" si="0"/>
        <v>0.21333333333333337</v>
      </c>
      <c r="J17" s="42">
        <f t="shared" si="0"/>
        <v>0.6333333333333333</v>
      </c>
      <c r="K17" s="34">
        <f t="shared" si="0"/>
        <v>127.58333333333333</v>
      </c>
      <c r="L17" s="34">
        <f t="shared" si="0"/>
        <v>172.58333333333334</v>
      </c>
      <c r="M17" s="34">
        <f t="shared" si="0"/>
        <v>3.5</v>
      </c>
      <c r="N17" s="42">
        <f t="shared" si="0"/>
        <v>0.40833333333333338</v>
      </c>
      <c r="O17" s="42">
        <f t="shared" si="0"/>
        <v>0.15916666666666668</v>
      </c>
      <c r="P17" s="42">
        <f t="shared" si="0"/>
        <v>0.12333333333333335</v>
      </c>
      <c r="Q17" s="42">
        <f t="shared" si="0"/>
        <v>0.01</v>
      </c>
      <c r="R17" s="42">
        <f t="shared" si="0"/>
        <v>0.16999999999999998</v>
      </c>
      <c r="S17" s="34">
        <f t="shared" si="0"/>
        <v>2.59</v>
      </c>
      <c r="T17" s="344" t="s">
        <v>230</v>
      </c>
      <c r="U17" s="42">
        <f t="shared" si="0"/>
        <v>7.4083333333333341</v>
      </c>
      <c r="V17" s="34">
        <f t="shared" si="0"/>
        <v>6.6166666666666663</v>
      </c>
      <c r="W17" s="333">
        <f>AVERAGE(W5:W16)</f>
        <v>322316.66666666669</v>
      </c>
    </row>
    <row r="18" spans="1:23" x14ac:dyDescent="0.3">
      <c r="A18" s="330" t="s">
        <v>10</v>
      </c>
      <c r="B18" s="34">
        <f>MAX(B5:B16)</f>
        <v>8</v>
      </c>
      <c r="C18" s="34">
        <f t="shared" ref="C18:V18" si="1">MAX(C5:C16)</f>
        <v>11</v>
      </c>
      <c r="D18" s="34">
        <f t="shared" si="1"/>
        <v>70</v>
      </c>
      <c r="E18" s="34">
        <f t="shared" si="1"/>
        <v>22</v>
      </c>
      <c r="F18" s="34">
        <f t="shared" si="1"/>
        <v>16</v>
      </c>
      <c r="G18" s="34">
        <f t="shared" si="1"/>
        <v>16</v>
      </c>
      <c r="H18" s="34">
        <f t="shared" si="1"/>
        <v>12</v>
      </c>
      <c r="I18" s="42">
        <f t="shared" si="1"/>
        <v>0.8</v>
      </c>
      <c r="J18" s="42">
        <f t="shared" si="1"/>
        <v>2.2999999999999998</v>
      </c>
      <c r="K18" s="34">
        <f t="shared" si="1"/>
        <v>144</v>
      </c>
      <c r="L18" s="34">
        <f t="shared" si="1"/>
        <v>193</v>
      </c>
      <c r="M18" s="34">
        <f t="shared" si="1"/>
        <v>12</v>
      </c>
      <c r="N18" s="42">
        <f t="shared" si="1"/>
        <v>1.45</v>
      </c>
      <c r="O18" s="42">
        <f t="shared" si="1"/>
        <v>0.35</v>
      </c>
      <c r="P18" s="42">
        <f t="shared" si="1"/>
        <v>0.2</v>
      </c>
      <c r="Q18" s="42">
        <f t="shared" si="1"/>
        <v>0.01</v>
      </c>
      <c r="R18" s="42">
        <f t="shared" si="1"/>
        <v>0.28999999999999998</v>
      </c>
      <c r="S18" s="34">
        <f t="shared" si="1"/>
        <v>5</v>
      </c>
      <c r="T18" s="34">
        <f t="shared" si="1"/>
        <v>11</v>
      </c>
      <c r="U18" s="42">
        <f t="shared" si="1"/>
        <v>7.6</v>
      </c>
      <c r="V18" s="34">
        <f t="shared" si="1"/>
        <v>9.5</v>
      </c>
      <c r="W18" s="333">
        <f>MAX(W5:W16)</f>
        <v>920000</v>
      </c>
    </row>
    <row r="19" spans="1:23" x14ac:dyDescent="0.3">
      <c r="A19" s="336" t="s">
        <v>11</v>
      </c>
      <c r="B19" s="337">
        <f>MIN(B5:B16)</f>
        <v>4</v>
      </c>
      <c r="C19" s="337">
        <f t="shared" ref="C19:V19" si="2">MIN(C5:C16)</f>
        <v>6</v>
      </c>
      <c r="D19" s="337">
        <f t="shared" si="2"/>
        <v>36</v>
      </c>
      <c r="E19" s="337">
        <f t="shared" si="2"/>
        <v>3</v>
      </c>
      <c r="F19" s="337">
        <f t="shared" si="2"/>
        <v>10</v>
      </c>
      <c r="G19" s="337">
        <f t="shared" si="2"/>
        <v>8</v>
      </c>
      <c r="H19" s="337">
        <f t="shared" si="2"/>
        <v>5</v>
      </c>
      <c r="I19" s="338">
        <f t="shared" si="2"/>
        <v>7.0000000000000007E-2</v>
      </c>
      <c r="J19" s="338">
        <f t="shared" si="2"/>
        <v>0.05</v>
      </c>
      <c r="K19" s="337">
        <f t="shared" si="2"/>
        <v>114</v>
      </c>
      <c r="L19" s="337">
        <f t="shared" si="2"/>
        <v>144</v>
      </c>
      <c r="M19" s="337">
        <f t="shared" si="2"/>
        <v>1</v>
      </c>
      <c r="N19" s="338">
        <f t="shared" si="2"/>
        <v>7.0000000000000007E-2</v>
      </c>
      <c r="O19" s="338">
        <f t="shared" si="2"/>
        <v>0.1</v>
      </c>
      <c r="P19" s="338">
        <f t="shared" si="2"/>
        <v>7.0000000000000007E-2</v>
      </c>
      <c r="Q19" s="338">
        <f t="shared" si="2"/>
        <v>0.01</v>
      </c>
      <c r="R19" s="338">
        <f t="shared" si="2"/>
        <v>0.05</v>
      </c>
      <c r="S19" s="337">
        <f t="shared" si="2"/>
        <v>0.31</v>
      </c>
      <c r="T19" s="337">
        <f t="shared" si="2"/>
        <v>10</v>
      </c>
      <c r="U19" s="338">
        <f t="shared" si="2"/>
        <v>7.2</v>
      </c>
      <c r="V19" s="337">
        <f t="shared" si="2"/>
        <v>4.7</v>
      </c>
      <c r="W19" s="339">
        <f>MIN(W5:W16)</f>
        <v>35000</v>
      </c>
    </row>
    <row r="10000" spans="52:52" hidden="1" x14ac:dyDescent="0.3">
      <c r="AZ10000" s="7">
        <v>1</v>
      </c>
    </row>
  </sheetData>
  <sheetProtection formatCells="0" formatColumns="0" formatRows="0"/>
  <phoneticPr fontId="2" type="noConversion"/>
  <printOptions horizontalCentered="1"/>
  <pageMargins left="0.19685039370078741" right="0.19685039370078741" top="0.78740157480314965" bottom="1.1417322834645669" header="0.43307086614173229" footer="0.51181102362204722"/>
  <pageSetup paperSize="9" scale="87" orientation="landscape" verticalDpi="200" r:id="rId1"/>
  <headerFooter alignWithMargins="0">
    <oddHeader>&amp;F</oddHeader>
    <oddFooter>&amp;A</oddFooter>
  </headerFooter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גיליון9">
    <pageSetUpPr fitToPage="1"/>
  </sheetPr>
  <dimension ref="A1:AZ10000"/>
  <sheetViews>
    <sheetView showGridLines="0" rightToLeft="1" zoomScale="75" zoomScaleNormal="75" workbookViewId="0">
      <selection activeCell="M20" sqref="A20:XFD1048576"/>
    </sheetView>
  </sheetViews>
  <sheetFormatPr defaultColWidth="0" defaultRowHeight="13" zeroHeight="1" x14ac:dyDescent="0.3"/>
  <cols>
    <col min="1" max="1" width="12.08984375" style="7" customWidth="1"/>
    <col min="2" max="2" width="7.7265625" style="7" customWidth="1"/>
    <col min="3" max="10" width="8.7265625" style="7" customWidth="1"/>
    <col min="11" max="27" width="9.7265625" style="7" customWidth="1"/>
    <col min="28" max="52" width="0" style="7" hidden="1" customWidth="1"/>
    <col min="53" max="16384" width="9.1796875" style="7" hidden="1"/>
  </cols>
  <sheetData>
    <row r="1" spans="1:27" ht="13.5" thickBot="1" x14ac:dyDescent="0.35">
      <c r="A1" s="443" t="str">
        <f>סיכום!A1</f>
        <v>דוח הפעלה שנתי מט"ש אשדוד 2018</v>
      </c>
      <c r="B1" s="444"/>
      <c r="C1" s="444"/>
      <c r="D1" s="444"/>
      <c r="E1" s="444"/>
      <c r="F1" s="444"/>
      <c r="G1" s="445"/>
      <c r="H1" s="443" t="s">
        <v>144</v>
      </c>
      <c r="I1" s="444"/>
      <c r="J1" s="444"/>
      <c r="K1" s="444"/>
      <c r="L1" s="444"/>
      <c r="M1" s="444"/>
      <c r="N1" s="444"/>
      <c r="O1" s="444"/>
      <c r="P1" s="444"/>
      <c r="Q1" s="444"/>
      <c r="R1" s="444"/>
      <c r="S1" s="444"/>
      <c r="T1" s="444"/>
      <c r="U1" s="444"/>
      <c r="V1" s="444"/>
      <c r="W1" s="444"/>
      <c r="X1" s="444"/>
      <c r="Y1" s="444"/>
      <c r="Z1" s="444"/>
      <c r="AA1" s="444"/>
    </row>
    <row r="2" spans="1:27" ht="13.5" thickBot="1" x14ac:dyDescent="0.35">
      <c r="A2" s="304" t="s">
        <v>22</v>
      </c>
      <c r="B2" s="351" t="s">
        <v>121</v>
      </c>
      <c r="C2" s="365" t="s">
        <v>259</v>
      </c>
      <c r="D2" s="365" t="s">
        <v>260</v>
      </c>
      <c r="E2" s="365" t="s">
        <v>261</v>
      </c>
      <c r="F2" s="365" t="s">
        <v>262</v>
      </c>
      <c r="G2" s="365" t="s">
        <v>263</v>
      </c>
      <c r="H2" s="365" t="s">
        <v>264</v>
      </c>
      <c r="I2" s="365" t="s">
        <v>265</v>
      </c>
      <c r="J2" s="365" t="s">
        <v>266</v>
      </c>
      <c r="K2" s="365" t="s">
        <v>267</v>
      </c>
      <c r="L2" s="365" t="s">
        <v>268</v>
      </c>
      <c r="M2" s="365" t="s">
        <v>269</v>
      </c>
      <c r="N2" s="365" t="s">
        <v>270</v>
      </c>
      <c r="O2" s="365" t="s">
        <v>271</v>
      </c>
      <c r="P2" s="365" t="s">
        <v>272</v>
      </c>
      <c r="Q2" s="365" t="s">
        <v>273</v>
      </c>
      <c r="R2" s="365" t="s">
        <v>274</v>
      </c>
      <c r="S2" s="365" t="s">
        <v>275</v>
      </c>
      <c r="T2" s="365" t="s">
        <v>276</v>
      </c>
      <c r="U2" s="365" t="s">
        <v>277</v>
      </c>
      <c r="V2" s="365" t="s">
        <v>278</v>
      </c>
      <c r="W2" s="365" t="s">
        <v>279</v>
      </c>
      <c r="X2" s="365" t="s">
        <v>280</v>
      </c>
      <c r="Y2" s="365" t="s">
        <v>281</v>
      </c>
      <c r="Z2" s="365" t="s">
        <v>282</v>
      </c>
      <c r="AA2" s="365" t="s">
        <v>283</v>
      </c>
    </row>
    <row r="3" spans="1:27" ht="13.5" thickBot="1" x14ac:dyDescent="0.35">
      <c r="A3" s="305" t="s">
        <v>230</v>
      </c>
      <c r="B3" s="87" t="s">
        <v>187</v>
      </c>
      <c r="C3" s="77" t="s">
        <v>188</v>
      </c>
      <c r="D3" s="98" t="s">
        <v>189</v>
      </c>
      <c r="E3" s="98" t="s">
        <v>72</v>
      </c>
      <c r="F3" s="98" t="s">
        <v>78</v>
      </c>
      <c r="G3" s="98" t="s">
        <v>190</v>
      </c>
      <c r="H3" s="77" t="s">
        <v>80</v>
      </c>
      <c r="I3" s="77" t="s">
        <v>191</v>
      </c>
      <c r="J3" s="77" t="s">
        <v>82</v>
      </c>
      <c r="K3" s="77" t="s">
        <v>192</v>
      </c>
      <c r="L3" s="77" t="s">
        <v>193</v>
      </c>
      <c r="M3" s="77" t="s">
        <v>85</v>
      </c>
      <c r="N3" s="77" t="s">
        <v>194</v>
      </c>
      <c r="O3" s="77" t="s">
        <v>73</v>
      </c>
      <c r="P3" s="77" t="s">
        <v>86</v>
      </c>
      <c r="Q3" s="77" t="s">
        <v>87</v>
      </c>
      <c r="R3" s="77" t="s">
        <v>195</v>
      </c>
      <c r="S3" s="77" t="s">
        <v>196</v>
      </c>
      <c r="T3" s="77" t="s">
        <v>43</v>
      </c>
      <c r="U3" s="77" t="s">
        <v>197</v>
      </c>
      <c r="V3" s="77" t="s">
        <v>91</v>
      </c>
      <c r="W3" s="77" t="s">
        <v>198</v>
      </c>
      <c r="X3" s="77" t="s">
        <v>93</v>
      </c>
      <c r="Y3" s="77" t="s">
        <v>94</v>
      </c>
      <c r="Z3" s="77" t="s">
        <v>199</v>
      </c>
      <c r="AA3" s="77" t="s">
        <v>200</v>
      </c>
    </row>
    <row r="4" spans="1:27" ht="13.5" thickBot="1" x14ac:dyDescent="0.35">
      <c r="A4" s="241" t="s">
        <v>119</v>
      </c>
      <c r="B4" s="58" t="s">
        <v>7</v>
      </c>
      <c r="C4" s="56" t="s">
        <v>7</v>
      </c>
      <c r="D4" s="56" t="s">
        <v>7</v>
      </c>
      <c r="E4" s="57" t="s">
        <v>7</v>
      </c>
      <c r="F4" s="20" t="s">
        <v>7</v>
      </c>
      <c r="G4" s="58" t="s">
        <v>7</v>
      </c>
      <c r="H4" s="56" t="s">
        <v>7</v>
      </c>
      <c r="I4" s="57" t="s">
        <v>7</v>
      </c>
      <c r="J4" s="56" t="s">
        <v>7</v>
      </c>
      <c r="K4" s="58" t="s">
        <v>7</v>
      </c>
      <c r="L4" s="59" t="s">
        <v>7</v>
      </c>
      <c r="M4" s="56" t="s">
        <v>7</v>
      </c>
      <c r="N4" s="59" t="s">
        <v>7</v>
      </c>
      <c r="O4" s="57" t="s">
        <v>7</v>
      </c>
      <c r="P4" s="56" t="s">
        <v>7</v>
      </c>
      <c r="Q4" s="56" t="s">
        <v>7</v>
      </c>
      <c r="R4" s="56" t="s">
        <v>7</v>
      </c>
      <c r="S4" s="59" t="s">
        <v>7</v>
      </c>
      <c r="T4" s="59" t="s">
        <v>7</v>
      </c>
      <c r="U4" s="57" t="s">
        <v>7</v>
      </c>
      <c r="V4" s="57" t="s">
        <v>7</v>
      </c>
      <c r="W4" s="57" t="s">
        <v>7</v>
      </c>
      <c r="X4" s="57" t="s">
        <v>7</v>
      </c>
      <c r="Y4" s="57" t="s">
        <v>7</v>
      </c>
      <c r="Z4" s="57" t="s">
        <v>7</v>
      </c>
      <c r="AA4" s="57" t="s">
        <v>7</v>
      </c>
    </row>
    <row r="5" spans="1:27" x14ac:dyDescent="0.3">
      <c r="A5" s="300" t="s">
        <v>131</v>
      </c>
      <c r="B5" s="91">
        <v>2.5000000000000001E-2</v>
      </c>
      <c r="C5" s="79">
        <v>1</v>
      </c>
      <c r="D5" s="81">
        <v>2.5000000000000001E-2</v>
      </c>
      <c r="E5" s="81">
        <v>0.32</v>
      </c>
      <c r="F5" s="165">
        <v>0.1</v>
      </c>
      <c r="G5" s="78">
        <v>2.5000000000000001E-2</v>
      </c>
      <c r="H5" s="94">
        <v>34</v>
      </c>
      <c r="I5" s="92">
        <v>2.5000000000000001E-2</v>
      </c>
      <c r="J5" s="92">
        <v>2.5000000000000001E-2</v>
      </c>
      <c r="K5" s="92">
        <v>2.5000000000000001E-2</v>
      </c>
      <c r="L5" s="92">
        <v>2.5000000000000001E-2</v>
      </c>
      <c r="M5" s="92">
        <v>0.2</v>
      </c>
      <c r="N5" s="92">
        <v>2E-3</v>
      </c>
      <c r="O5" s="94">
        <v>31</v>
      </c>
      <c r="P5" s="92">
        <v>2.5000000000000001E-2</v>
      </c>
      <c r="Q5" s="95">
        <v>5.6</v>
      </c>
      <c r="R5" s="93">
        <v>0.04</v>
      </c>
      <c r="S5" s="197">
        <v>2.5000000000000001E-2</v>
      </c>
      <c r="T5" s="79">
        <f>'מוצא מהמטש-קולחין '!K5</f>
        <v>129</v>
      </c>
      <c r="U5" s="162">
        <v>2.5000000000000001E-2</v>
      </c>
      <c r="V5" s="92">
        <v>2.5000000000000001E-2</v>
      </c>
      <c r="W5" s="92">
        <v>2.5000000000000001E-2</v>
      </c>
      <c r="X5" s="81">
        <v>0.18</v>
      </c>
      <c r="Y5" s="162">
        <v>2.5000000000000001E-2</v>
      </c>
      <c r="Z5" s="92">
        <v>2.5000000000000001E-2</v>
      </c>
      <c r="AA5" s="92">
        <v>0.04</v>
      </c>
    </row>
    <row r="6" spans="1:27" x14ac:dyDescent="0.3">
      <c r="A6" s="300" t="s">
        <v>132</v>
      </c>
      <c r="B6" s="306" t="s">
        <v>230</v>
      </c>
      <c r="C6" s="307" t="s">
        <v>230</v>
      </c>
      <c r="D6" s="307" t="s">
        <v>230</v>
      </c>
      <c r="E6" s="307" t="s">
        <v>230</v>
      </c>
      <c r="F6" s="361" t="s">
        <v>230</v>
      </c>
      <c r="G6" s="307" t="s">
        <v>230</v>
      </c>
      <c r="H6" s="307" t="s">
        <v>230</v>
      </c>
      <c r="I6" s="307" t="s">
        <v>230</v>
      </c>
      <c r="J6" s="307" t="s">
        <v>230</v>
      </c>
      <c r="K6" s="307" t="s">
        <v>230</v>
      </c>
      <c r="L6" s="307" t="s">
        <v>230</v>
      </c>
      <c r="M6" s="307" t="s">
        <v>230</v>
      </c>
      <c r="N6" s="307" t="s">
        <v>230</v>
      </c>
      <c r="O6" s="361" t="s">
        <v>230</v>
      </c>
      <c r="P6" s="307" t="s">
        <v>230</v>
      </c>
      <c r="Q6" s="307" t="s">
        <v>230</v>
      </c>
      <c r="R6" s="307" t="s">
        <v>230</v>
      </c>
      <c r="S6" s="362" t="s">
        <v>230</v>
      </c>
      <c r="T6" s="79">
        <f>'מוצא מהמטש-קולחין '!K6</f>
        <v>116</v>
      </c>
      <c r="U6" s="361" t="s">
        <v>230</v>
      </c>
      <c r="V6" s="307" t="s">
        <v>230</v>
      </c>
      <c r="W6" s="307" t="s">
        <v>230</v>
      </c>
      <c r="X6" s="307" t="s">
        <v>230</v>
      </c>
      <c r="Y6" s="361" t="s">
        <v>230</v>
      </c>
      <c r="Z6" s="307" t="s">
        <v>230</v>
      </c>
      <c r="AA6" s="307" t="s">
        <v>230</v>
      </c>
    </row>
    <row r="7" spans="1:27" x14ac:dyDescent="0.3">
      <c r="A7" s="300" t="s">
        <v>133</v>
      </c>
      <c r="B7" s="306" t="s">
        <v>230</v>
      </c>
      <c r="C7" s="307" t="s">
        <v>230</v>
      </c>
      <c r="D7" s="307" t="s">
        <v>230</v>
      </c>
      <c r="E7" s="307" t="s">
        <v>230</v>
      </c>
      <c r="F7" s="361" t="s">
        <v>230</v>
      </c>
      <c r="G7" s="307" t="s">
        <v>230</v>
      </c>
      <c r="H7" s="307" t="s">
        <v>230</v>
      </c>
      <c r="I7" s="307" t="s">
        <v>230</v>
      </c>
      <c r="J7" s="307" t="s">
        <v>230</v>
      </c>
      <c r="K7" s="307" t="s">
        <v>230</v>
      </c>
      <c r="L7" s="307" t="s">
        <v>230</v>
      </c>
      <c r="M7" s="307" t="s">
        <v>230</v>
      </c>
      <c r="N7" s="307" t="s">
        <v>230</v>
      </c>
      <c r="O7" s="361" t="s">
        <v>230</v>
      </c>
      <c r="P7" s="307" t="s">
        <v>230</v>
      </c>
      <c r="Q7" s="307" t="s">
        <v>230</v>
      </c>
      <c r="R7" s="307" t="s">
        <v>230</v>
      </c>
      <c r="S7" s="362" t="s">
        <v>230</v>
      </c>
      <c r="T7" s="79">
        <f>'מוצא מהמטש-קולחין '!K7</f>
        <v>144</v>
      </c>
      <c r="U7" s="361" t="s">
        <v>230</v>
      </c>
      <c r="V7" s="307" t="s">
        <v>230</v>
      </c>
      <c r="W7" s="307" t="s">
        <v>230</v>
      </c>
      <c r="X7" s="307" t="s">
        <v>230</v>
      </c>
      <c r="Y7" s="361" t="s">
        <v>230</v>
      </c>
      <c r="Z7" s="307" t="s">
        <v>230</v>
      </c>
      <c r="AA7" s="307" t="s">
        <v>230</v>
      </c>
    </row>
    <row r="8" spans="1:27" x14ac:dyDescent="0.3">
      <c r="A8" s="300" t="s">
        <v>134</v>
      </c>
      <c r="B8" s="96">
        <v>2.5000000000000001E-2</v>
      </c>
      <c r="C8" s="79">
        <v>1</v>
      </c>
      <c r="D8" s="81">
        <v>2.5000000000000001E-2</v>
      </c>
      <c r="E8" s="81">
        <v>0.28999999999999998</v>
      </c>
      <c r="F8" s="165">
        <v>0.1</v>
      </c>
      <c r="G8" s="78">
        <v>2.5000000000000001E-2</v>
      </c>
      <c r="H8" s="79">
        <v>48</v>
      </c>
      <c r="I8" s="81">
        <v>2.5000000000000001E-2</v>
      </c>
      <c r="J8" s="81">
        <v>2.5000000000000001E-2</v>
      </c>
      <c r="K8" s="81">
        <v>2.5000000000000001E-2</v>
      </c>
      <c r="L8" s="81">
        <v>2.5000000000000001E-2</v>
      </c>
      <c r="M8" s="81">
        <v>2.5000000000000001E-2</v>
      </c>
      <c r="N8" s="81">
        <v>1E-3</v>
      </c>
      <c r="O8" s="184">
        <v>38</v>
      </c>
      <c r="P8" s="80">
        <v>2.5000000000000001E-2</v>
      </c>
      <c r="Q8" s="80">
        <v>11.9</v>
      </c>
      <c r="R8" s="81">
        <v>0.05</v>
      </c>
      <c r="S8" s="198">
        <v>2.5000000000000001E-2</v>
      </c>
      <c r="T8" s="79">
        <f>'מוצא מהמטש-קולחין '!K8</f>
        <v>125</v>
      </c>
      <c r="U8" s="163">
        <v>2.5000000000000001E-2</v>
      </c>
      <c r="V8" s="81">
        <v>2.5000000000000001E-2</v>
      </c>
      <c r="W8" s="81">
        <v>2.5000000000000001E-2</v>
      </c>
      <c r="X8" s="81">
        <v>0.27</v>
      </c>
      <c r="Y8" s="163">
        <v>2.5000000000000001E-2</v>
      </c>
      <c r="Z8" s="81">
        <v>2.5000000000000001E-2</v>
      </c>
      <c r="AA8" s="81">
        <v>0.05</v>
      </c>
    </row>
    <row r="9" spans="1:27" x14ac:dyDescent="0.3">
      <c r="A9" s="300" t="s">
        <v>135</v>
      </c>
      <c r="B9" s="306" t="s">
        <v>230</v>
      </c>
      <c r="C9" s="307" t="s">
        <v>230</v>
      </c>
      <c r="D9" s="307" t="s">
        <v>230</v>
      </c>
      <c r="E9" s="307" t="s">
        <v>230</v>
      </c>
      <c r="F9" s="361" t="s">
        <v>230</v>
      </c>
      <c r="G9" s="307" t="s">
        <v>230</v>
      </c>
      <c r="H9" s="307" t="s">
        <v>230</v>
      </c>
      <c r="I9" s="307" t="s">
        <v>230</v>
      </c>
      <c r="J9" s="307" t="s">
        <v>230</v>
      </c>
      <c r="K9" s="307" t="s">
        <v>230</v>
      </c>
      <c r="L9" s="307" t="s">
        <v>230</v>
      </c>
      <c r="M9" s="307" t="s">
        <v>230</v>
      </c>
      <c r="N9" s="307" t="s">
        <v>230</v>
      </c>
      <c r="O9" s="361" t="s">
        <v>230</v>
      </c>
      <c r="P9" s="307" t="s">
        <v>230</v>
      </c>
      <c r="Q9" s="307" t="s">
        <v>230</v>
      </c>
      <c r="R9" s="307" t="s">
        <v>230</v>
      </c>
      <c r="S9" s="362" t="s">
        <v>230</v>
      </c>
      <c r="T9" s="79">
        <f>'מוצא מהמטש-קולחין '!K9</f>
        <v>141</v>
      </c>
      <c r="U9" s="361" t="s">
        <v>230</v>
      </c>
      <c r="V9" s="307" t="s">
        <v>230</v>
      </c>
      <c r="W9" s="307" t="s">
        <v>230</v>
      </c>
      <c r="X9" s="307" t="s">
        <v>230</v>
      </c>
      <c r="Y9" s="361" t="s">
        <v>230</v>
      </c>
      <c r="Z9" s="307" t="s">
        <v>230</v>
      </c>
      <c r="AA9" s="307" t="s">
        <v>230</v>
      </c>
    </row>
    <row r="10" spans="1:27" x14ac:dyDescent="0.3">
      <c r="A10" s="300" t="s">
        <v>136</v>
      </c>
      <c r="B10" s="306" t="s">
        <v>230</v>
      </c>
      <c r="C10" s="307" t="s">
        <v>230</v>
      </c>
      <c r="D10" s="307" t="s">
        <v>230</v>
      </c>
      <c r="E10" s="307" t="s">
        <v>230</v>
      </c>
      <c r="F10" s="361" t="s">
        <v>230</v>
      </c>
      <c r="G10" s="307" t="s">
        <v>230</v>
      </c>
      <c r="H10" s="307" t="s">
        <v>230</v>
      </c>
      <c r="I10" s="307" t="s">
        <v>230</v>
      </c>
      <c r="J10" s="307" t="s">
        <v>230</v>
      </c>
      <c r="K10" s="307" t="s">
        <v>230</v>
      </c>
      <c r="L10" s="307" t="s">
        <v>230</v>
      </c>
      <c r="M10" s="307" t="s">
        <v>230</v>
      </c>
      <c r="N10" s="307" t="s">
        <v>230</v>
      </c>
      <c r="O10" s="361" t="s">
        <v>230</v>
      </c>
      <c r="P10" s="307" t="s">
        <v>230</v>
      </c>
      <c r="Q10" s="307" t="s">
        <v>230</v>
      </c>
      <c r="R10" s="307" t="s">
        <v>230</v>
      </c>
      <c r="S10" s="362" t="s">
        <v>230</v>
      </c>
      <c r="T10" s="79">
        <f>'מוצא מהמטש-קולחין '!K10</f>
        <v>136</v>
      </c>
      <c r="U10" s="361" t="s">
        <v>230</v>
      </c>
      <c r="V10" s="307" t="s">
        <v>230</v>
      </c>
      <c r="W10" s="307" t="s">
        <v>230</v>
      </c>
      <c r="X10" s="307" t="s">
        <v>230</v>
      </c>
      <c r="Y10" s="361" t="s">
        <v>230</v>
      </c>
      <c r="Z10" s="307" t="s">
        <v>230</v>
      </c>
      <c r="AA10" s="307" t="s">
        <v>230</v>
      </c>
    </row>
    <row r="11" spans="1:27" x14ac:dyDescent="0.3">
      <c r="A11" s="300" t="s">
        <v>137</v>
      </c>
      <c r="B11" s="96">
        <v>2.5000000000000001E-2</v>
      </c>
      <c r="C11" s="79">
        <v>1</v>
      </c>
      <c r="D11" s="81">
        <v>2.5000000000000001E-2</v>
      </c>
      <c r="E11" s="81">
        <v>7.0000000000000007E-2</v>
      </c>
      <c r="F11" s="165">
        <v>0.1</v>
      </c>
      <c r="G11" s="78">
        <v>2.5000000000000001E-2</v>
      </c>
      <c r="H11" s="79">
        <v>37</v>
      </c>
      <c r="I11" s="81">
        <v>2.5000000000000001E-2</v>
      </c>
      <c r="J11" s="81">
        <v>2.5000000000000001E-2</v>
      </c>
      <c r="K11" s="81">
        <v>2.5000000000000001E-2</v>
      </c>
      <c r="L11" s="81">
        <v>2.5000000000000001E-2</v>
      </c>
      <c r="M11" s="81">
        <v>0.2</v>
      </c>
      <c r="N11" s="81">
        <v>1E-3</v>
      </c>
      <c r="O11" s="79">
        <v>22.7</v>
      </c>
      <c r="P11" s="81">
        <v>2.5000000000000001E-2</v>
      </c>
      <c r="Q11" s="80">
        <v>7.6</v>
      </c>
      <c r="R11" s="78">
        <v>0.03</v>
      </c>
      <c r="S11" s="198">
        <v>2.5000000000000001E-2</v>
      </c>
      <c r="T11" s="79">
        <f>'מוצא מהמטש-קולחין '!K11</f>
        <v>131</v>
      </c>
      <c r="U11" s="163">
        <v>2.5000000000000001E-2</v>
      </c>
      <c r="V11" s="81">
        <v>2.5000000000000001E-2</v>
      </c>
      <c r="W11" s="81">
        <v>2.5000000000000001E-2</v>
      </c>
      <c r="X11" s="81">
        <v>0.36</v>
      </c>
      <c r="Y11" s="163">
        <v>2.5000000000000001E-2</v>
      </c>
      <c r="Z11" s="81">
        <v>2.5000000000000001E-2</v>
      </c>
      <c r="AA11" s="81">
        <v>0.03</v>
      </c>
    </row>
    <row r="12" spans="1:27" x14ac:dyDescent="0.3">
      <c r="A12" s="300" t="s">
        <v>138</v>
      </c>
      <c r="B12" s="306" t="s">
        <v>230</v>
      </c>
      <c r="C12" s="307" t="s">
        <v>230</v>
      </c>
      <c r="D12" s="307" t="s">
        <v>230</v>
      </c>
      <c r="E12" s="307" t="s">
        <v>230</v>
      </c>
      <c r="F12" s="361" t="s">
        <v>230</v>
      </c>
      <c r="G12" s="307" t="s">
        <v>230</v>
      </c>
      <c r="H12" s="307" t="s">
        <v>230</v>
      </c>
      <c r="I12" s="307" t="s">
        <v>230</v>
      </c>
      <c r="J12" s="307" t="s">
        <v>230</v>
      </c>
      <c r="K12" s="307" t="s">
        <v>230</v>
      </c>
      <c r="L12" s="307" t="s">
        <v>230</v>
      </c>
      <c r="M12" s="307" t="s">
        <v>230</v>
      </c>
      <c r="N12" s="307" t="s">
        <v>230</v>
      </c>
      <c r="O12" s="307" t="s">
        <v>230</v>
      </c>
      <c r="P12" s="307" t="s">
        <v>230</v>
      </c>
      <c r="Q12" s="307" t="s">
        <v>230</v>
      </c>
      <c r="R12" s="307" t="s">
        <v>230</v>
      </c>
      <c r="S12" s="362" t="s">
        <v>230</v>
      </c>
      <c r="T12" s="79">
        <f>'מוצא מהמטש-קולחין '!K12</f>
        <v>114</v>
      </c>
      <c r="U12" s="361" t="s">
        <v>230</v>
      </c>
      <c r="V12" s="307" t="s">
        <v>230</v>
      </c>
      <c r="W12" s="307" t="s">
        <v>230</v>
      </c>
      <c r="X12" s="307" t="s">
        <v>230</v>
      </c>
      <c r="Y12" s="361" t="s">
        <v>230</v>
      </c>
      <c r="Z12" s="307" t="s">
        <v>230</v>
      </c>
      <c r="AA12" s="307" t="s">
        <v>230</v>
      </c>
    </row>
    <row r="13" spans="1:27" x14ac:dyDescent="0.3">
      <c r="A13" s="300" t="s">
        <v>139</v>
      </c>
      <c r="B13" s="306" t="s">
        <v>230</v>
      </c>
      <c r="C13" s="307" t="s">
        <v>230</v>
      </c>
      <c r="D13" s="307" t="s">
        <v>230</v>
      </c>
      <c r="E13" s="307" t="s">
        <v>230</v>
      </c>
      <c r="F13" s="361" t="s">
        <v>230</v>
      </c>
      <c r="G13" s="307" t="s">
        <v>230</v>
      </c>
      <c r="H13" s="307" t="s">
        <v>230</v>
      </c>
      <c r="I13" s="307" t="s">
        <v>230</v>
      </c>
      <c r="J13" s="307" t="s">
        <v>230</v>
      </c>
      <c r="K13" s="307" t="s">
        <v>230</v>
      </c>
      <c r="L13" s="307" t="s">
        <v>230</v>
      </c>
      <c r="M13" s="307" t="s">
        <v>230</v>
      </c>
      <c r="N13" s="307" t="s">
        <v>230</v>
      </c>
      <c r="O13" s="307" t="s">
        <v>230</v>
      </c>
      <c r="P13" s="307" t="s">
        <v>230</v>
      </c>
      <c r="Q13" s="307" t="s">
        <v>230</v>
      </c>
      <c r="R13" s="307" t="s">
        <v>230</v>
      </c>
      <c r="S13" s="362" t="s">
        <v>230</v>
      </c>
      <c r="T13" s="79">
        <f>'מוצא מהמטש-קולחין '!K13</f>
        <v>114</v>
      </c>
      <c r="U13" s="361" t="s">
        <v>230</v>
      </c>
      <c r="V13" s="307" t="s">
        <v>230</v>
      </c>
      <c r="W13" s="307" t="s">
        <v>230</v>
      </c>
      <c r="X13" s="307" t="s">
        <v>230</v>
      </c>
      <c r="Y13" s="361" t="s">
        <v>230</v>
      </c>
      <c r="Z13" s="307" t="s">
        <v>230</v>
      </c>
      <c r="AA13" s="307" t="s">
        <v>230</v>
      </c>
    </row>
    <row r="14" spans="1:27" x14ac:dyDescent="0.3">
      <c r="A14" s="300" t="s">
        <v>140</v>
      </c>
      <c r="B14" s="96">
        <v>2.5000000000000001E-2</v>
      </c>
      <c r="C14" s="79">
        <v>1</v>
      </c>
      <c r="D14" s="81">
        <v>2.5000000000000001E-2</v>
      </c>
      <c r="E14" s="307" t="s">
        <v>230</v>
      </c>
      <c r="F14" s="80">
        <v>0.1</v>
      </c>
      <c r="G14" s="78">
        <v>2.5000000000000001E-2</v>
      </c>
      <c r="H14" s="307" t="s">
        <v>230</v>
      </c>
      <c r="I14" s="81">
        <v>2.5000000000000001E-2</v>
      </c>
      <c r="J14" s="81">
        <v>2.5000000000000001E-2</v>
      </c>
      <c r="K14" s="81">
        <v>2.5000000000000001E-2</v>
      </c>
      <c r="L14" s="81">
        <v>2.5000000000000001E-2</v>
      </c>
      <c r="M14" s="81">
        <v>0.2</v>
      </c>
      <c r="N14" s="81">
        <v>1E-3</v>
      </c>
      <c r="O14" s="307" t="s">
        <v>230</v>
      </c>
      <c r="P14" s="81">
        <v>2.5000000000000001E-2</v>
      </c>
      <c r="Q14" s="307" t="s">
        <v>230</v>
      </c>
      <c r="R14" s="78">
        <v>2.5000000000000001E-2</v>
      </c>
      <c r="S14" s="198">
        <v>2.5000000000000001E-2</v>
      </c>
      <c r="T14" s="79">
        <f>'מוצא מהמטש-קולחין '!K14</f>
        <v>139</v>
      </c>
      <c r="U14" s="163">
        <v>2.5000000000000001E-2</v>
      </c>
      <c r="V14" s="81">
        <v>2.5000000000000001E-2</v>
      </c>
      <c r="W14" s="81">
        <v>2.5000000000000001E-2</v>
      </c>
      <c r="X14" s="81">
        <v>0.14000000000000001</v>
      </c>
      <c r="Y14" s="163">
        <v>2.5000000000000001E-2</v>
      </c>
      <c r="Z14" s="81">
        <v>2.5000000000000001E-2</v>
      </c>
      <c r="AA14" s="81">
        <v>2.5000000000000001E-2</v>
      </c>
    </row>
    <row r="15" spans="1:27" x14ac:dyDescent="0.3">
      <c r="A15" s="300" t="s">
        <v>141</v>
      </c>
      <c r="B15" s="306" t="s">
        <v>230</v>
      </c>
      <c r="C15" s="307" t="s">
        <v>230</v>
      </c>
      <c r="D15" s="307" t="s">
        <v>230</v>
      </c>
      <c r="E15" s="307" t="s">
        <v>230</v>
      </c>
      <c r="F15" s="307" t="s">
        <v>230</v>
      </c>
      <c r="G15" s="307" t="s">
        <v>230</v>
      </c>
      <c r="H15" s="307" t="s">
        <v>230</v>
      </c>
      <c r="I15" s="307" t="s">
        <v>230</v>
      </c>
      <c r="J15" s="307" t="s">
        <v>230</v>
      </c>
      <c r="K15" s="307" t="s">
        <v>230</v>
      </c>
      <c r="L15" s="307" t="s">
        <v>230</v>
      </c>
      <c r="M15" s="307" t="s">
        <v>230</v>
      </c>
      <c r="N15" s="307" t="s">
        <v>230</v>
      </c>
      <c r="O15" s="307" t="s">
        <v>230</v>
      </c>
      <c r="P15" s="307" t="s">
        <v>230</v>
      </c>
      <c r="Q15" s="307" t="s">
        <v>230</v>
      </c>
      <c r="R15" s="307" t="s">
        <v>230</v>
      </c>
      <c r="S15" s="362" t="s">
        <v>230</v>
      </c>
      <c r="T15" s="79">
        <f>'מוצא מהמטש-קולחין '!K15</f>
        <v>123</v>
      </c>
      <c r="U15" s="361" t="s">
        <v>230</v>
      </c>
      <c r="V15" s="307" t="s">
        <v>230</v>
      </c>
      <c r="W15" s="307" t="s">
        <v>230</v>
      </c>
      <c r="X15" s="307" t="s">
        <v>230</v>
      </c>
      <c r="Y15" s="361" t="s">
        <v>230</v>
      </c>
      <c r="Z15" s="307" t="s">
        <v>230</v>
      </c>
      <c r="AA15" s="307" t="s">
        <v>230</v>
      </c>
    </row>
    <row r="16" spans="1:27" ht="13.5" thickBot="1" x14ac:dyDescent="0.35">
      <c r="A16" s="300" t="s">
        <v>142</v>
      </c>
      <c r="B16" s="103">
        <v>2.5000000000000001E-2</v>
      </c>
      <c r="C16" s="309" t="s">
        <v>230</v>
      </c>
      <c r="D16" s="310" t="s">
        <v>230</v>
      </c>
      <c r="E16" s="307" t="s">
        <v>230</v>
      </c>
      <c r="F16" s="310" t="s">
        <v>230</v>
      </c>
      <c r="G16" s="310" t="s">
        <v>230</v>
      </c>
      <c r="H16" s="310" t="s">
        <v>230</v>
      </c>
      <c r="I16" s="310" t="s">
        <v>230</v>
      </c>
      <c r="J16" s="310" t="s">
        <v>230</v>
      </c>
      <c r="K16" s="310" t="s">
        <v>230</v>
      </c>
      <c r="L16" s="310" t="s">
        <v>230</v>
      </c>
      <c r="M16" s="310" t="s">
        <v>230</v>
      </c>
      <c r="N16" s="310" t="s">
        <v>230</v>
      </c>
      <c r="O16" s="310" t="s">
        <v>230</v>
      </c>
      <c r="P16" s="310" t="s">
        <v>230</v>
      </c>
      <c r="Q16" s="310" t="s">
        <v>230</v>
      </c>
      <c r="R16" s="310" t="s">
        <v>230</v>
      </c>
      <c r="S16" s="363" t="s">
        <v>230</v>
      </c>
      <c r="T16" s="79">
        <f>'מוצא מהמטש-קולחין '!K16</f>
        <v>119</v>
      </c>
      <c r="U16" s="364" t="s">
        <v>230</v>
      </c>
      <c r="V16" s="310" t="s">
        <v>230</v>
      </c>
      <c r="W16" s="310" t="s">
        <v>230</v>
      </c>
      <c r="X16" s="310" t="s">
        <v>230</v>
      </c>
      <c r="Y16" s="310" t="s">
        <v>230</v>
      </c>
      <c r="Z16" s="310" t="s">
        <v>230</v>
      </c>
      <c r="AA16" s="310" t="s">
        <v>230</v>
      </c>
    </row>
    <row r="17" spans="1:27" x14ac:dyDescent="0.3">
      <c r="A17" s="301" t="s">
        <v>2</v>
      </c>
      <c r="B17" s="46">
        <f t="shared" ref="B17:P17" si="0">AVERAGE(B5:B16)</f>
        <v>2.5000000000000001E-2</v>
      </c>
      <c r="C17" s="50">
        <f t="shared" si="0"/>
        <v>1</v>
      </c>
      <c r="D17" s="26">
        <f t="shared" si="0"/>
        <v>2.5000000000000001E-2</v>
      </c>
      <c r="E17" s="88">
        <f t="shared" si="0"/>
        <v>0.22666666666666666</v>
      </c>
      <c r="F17" s="67">
        <f t="shared" si="0"/>
        <v>0.1</v>
      </c>
      <c r="G17" s="90">
        <f t="shared" si="0"/>
        <v>2.5000000000000001E-2</v>
      </c>
      <c r="H17" s="44">
        <f t="shared" si="0"/>
        <v>39.666666666666664</v>
      </c>
      <c r="I17" s="82">
        <f t="shared" si="0"/>
        <v>2.5000000000000001E-2</v>
      </c>
      <c r="J17" s="26">
        <f t="shared" si="0"/>
        <v>2.5000000000000001E-2</v>
      </c>
      <c r="K17" s="84">
        <f t="shared" si="0"/>
        <v>2.5000000000000001E-2</v>
      </c>
      <c r="L17" s="84">
        <f t="shared" si="0"/>
        <v>2.5000000000000001E-2</v>
      </c>
      <c r="M17" s="41">
        <f t="shared" si="0"/>
        <v>0.15625</v>
      </c>
      <c r="N17" s="41">
        <f t="shared" si="0"/>
        <v>1.25E-3</v>
      </c>
      <c r="O17" s="41">
        <f t="shared" si="0"/>
        <v>30.566666666666666</v>
      </c>
      <c r="P17" s="41">
        <f t="shared" si="0"/>
        <v>2.5000000000000001E-2</v>
      </c>
      <c r="Q17" s="67">
        <f t="shared" ref="Q17:AA17" si="1">AVERAGE(Q5:Q16)</f>
        <v>8.3666666666666671</v>
      </c>
      <c r="R17" s="36">
        <f t="shared" si="1"/>
        <v>3.6249999999999998E-2</v>
      </c>
      <c r="S17" s="41">
        <f t="shared" si="1"/>
        <v>2.5000000000000001E-2</v>
      </c>
      <c r="T17" s="44">
        <f t="shared" si="1"/>
        <v>127.58333333333333</v>
      </c>
      <c r="U17" s="41">
        <f t="shared" si="1"/>
        <v>2.5000000000000001E-2</v>
      </c>
      <c r="V17" s="41">
        <f t="shared" si="1"/>
        <v>2.5000000000000001E-2</v>
      </c>
      <c r="W17" s="41">
        <f t="shared" si="1"/>
        <v>2.5000000000000001E-2</v>
      </c>
      <c r="X17" s="41">
        <f t="shared" si="1"/>
        <v>0.23750000000000002</v>
      </c>
      <c r="Y17" s="164">
        <f t="shared" si="1"/>
        <v>2.5000000000000001E-2</v>
      </c>
      <c r="Z17" s="41">
        <f t="shared" si="1"/>
        <v>2.5000000000000001E-2</v>
      </c>
      <c r="AA17" s="41">
        <f t="shared" si="1"/>
        <v>3.6249999999999998E-2</v>
      </c>
    </row>
    <row r="18" spans="1:27" x14ac:dyDescent="0.3">
      <c r="A18" s="302" t="s">
        <v>10</v>
      </c>
      <c r="B18" s="47">
        <f t="shared" ref="B18:P18" si="2">MAX(B5:B16)</f>
        <v>2.5000000000000001E-2</v>
      </c>
      <c r="C18" s="50">
        <f t="shared" si="2"/>
        <v>1</v>
      </c>
      <c r="D18" s="50">
        <f t="shared" si="2"/>
        <v>2.5000000000000001E-2</v>
      </c>
      <c r="E18" s="89">
        <f t="shared" si="2"/>
        <v>0.32</v>
      </c>
      <c r="F18" s="50">
        <f t="shared" si="2"/>
        <v>0.1</v>
      </c>
      <c r="G18" s="51">
        <f t="shared" si="2"/>
        <v>2.5000000000000001E-2</v>
      </c>
      <c r="H18" s="51">
        <f t="shared" si="2"/>
        <v>48</v>
      </c>
      <c r="I18" s="83">
        <f t="shared" si="2"/>
        <v>2.5000000000000001E-2</v>
      </c>
      <c r="J18" s="50">
        <f t="shared" si="2"/>
        <v>2.5000000000000001E-2</v>
      </c>
      <c r="K18" s="85">
        <f t="shared" si="2"/>
        <v>2.5000000000000001E-2</v>
      </c>
      <c r="L18" s="51">
        <f t="shared" si="2"/>
        <v>2.5000000000000001E-2</v>
      </c>
      <c r="M18" s="42">
        <f t="shared" si="2"/>
        <v>0.2</v>
      </c>
      <c r="N18" s="42">
        <f t="shared" si="2"/>
        <v>2E-3</v>
      </c>
      <c r="O18" s="42">
        <f t="shared" si="2"/>
        <v>38</v>
      </c>
      <c r="P18" s="42">
        <f t="shared" si="2"/>
        <v>2.5000000000000001E-2</v>
      </c>
      <c r="Q18" s="68">
        <f t="shared" ref="Q18:AA18" si="3">MAX(Q5:Q16)</f>
        <v>11.9</v>
      </c>
      <c r="R18" s="38">
        <f t="shared" si="3"/>
        <v>0.05</v>
      </c>
      <c r="S18" s="42">
        <f t="shared" si="3"/>
        <v>2.5000000000000001E-2</v>
      </c>
      <c r="T18" s="34">
        <f t="shared" si="3"/>
        <v>144</v>
      </c>
      <c r="U18" s="42">
        <f t="shared" si="3"/>
        <v>2.5000000000000001E-2</v>
      </c>
      <c r="V18" s="42">
        <f t="shared" si="3"/>
        <v>2.5000000000000001E-2</v>
      </c>
      <c r="W18" s="42">
        <f t="shared" si="3"/>
        <v>2.5000000000000001E-2</v>
      </c>
      <c r="X18" s="136">
        <f t="shared" si="3"/>
        <v>0.36</v>
      </c>
      <c r="Y18" s="35">
        <f t="shared" si="3"/>
        <v>2.5000000000000001E-2</v>
      </c>
      <c r="Z18" s="42">
        <f t="shared" si="3"/>
        <v>2.5000000000000001E-2</v>
      </c>
      <c r="AA18" s="42">
        <f t="shared" si="3"/>
        <v>0.05</v>
      </c>
    </row>
    <row r="19" spans="1:27" x14ac:dyDescent="0.3">
      <c r="A19" s="352" t="s">
        <v>11</v>
      </c>
      <c r="B19" s="353">
        <f t="shared" ref="B19:P19" si="4">MIN(B5:B16)</f>
        <v>2.5000000000000001E-2</v>
      </c>
      <c r="C19" s="354">
        <f t="shared" si="4"/>
        <v>1</v>
      </c>
      <c r="D19" s="354">
        <f t="shared" si="4"/>
        <v>2.5000000000000001E-2</v>
      </c>
      <c r="E19" s="355">
        <f t="shared" si="4"/>
        <v>7.0000000000000007E-2</v>
      </c>
      <c r="F19" s="354">
        <f t="shared" si="4"/>
        <v>0.1</v>
      </c>
      <c r="G19" s="356">
        <f t="shared" si="4"/>
        <v>2.5000000000000001E-2</v>
      </c>
      <c r="H19" s="356">
        <f t="shared" si="4"/>
        <v>34</v>
      </c>
      <c r="I19" s="357">
        <f t="shared" si="4"/>
        <v>2.5000000000000001E-2</v>
      </c>
      <c r="J19" s="354">
        <f t="shared" si="4"/>
        <v>2.5000000000000001E-2</v>
      </c>
      <c r="K19" s="358">
        <f t="shared" si="4"/>
        <v>2.5000000000000001E-2</v>
      </c>
      <c r="L19" s="356">
        <f t="shared" si="4"/>
        <v>2.5000000000000001E-2</v>
      </c>
      <c r="M19" s="338">
        <f t="shared" si="4"/>
        <v>2.5000000000000001E-2</v>
      </c>
      <c r="N19" s="338">
        <f t="shared" si="4"/>
        <v>1E-3</v>
      </c>
      <c r="O19" s="338">
        <f t="shared" si="4"/>
        <v>22.7</v>
      </c>
      <c r="P19" s="338">
        <f t="shared" si="4"/>
        <v>2.5000000000000001E-2</v>
      </c>
      <c r="Q19" s="359">
        <f t="shared" ref="Q19:AA19" si="5">MIN(Q5:Q16)</f>
        <v>5.6</v>
      </c>
      <c r="R19" s="360">
        <f t="shared" si="5"/>
        <v>2.5000000000000001E-2</v>
      </c>
      <c r="S19" s="338">
        <f t="shared" si="5"/>
        <v>2.5000000000000001E-2</v>
      </c>
      <c r="T19" s="337">
        <f t="shared" si="5"/>
        <v>114</v>
      </c>
      <c r="U19" s="338">
        <f t="shared" si="5"/>
        <v>2.5000000000000001E-2</v>
      </c>
      <c r="V19" s="338">
        <f t="shared" si="5"/>
        <v>2.5000000000000001E-2</v>
      </c>
      <c r="W19" s="338">
        <f t="shared" si="5"/>
        <v>2.5000000000000001E-2</v>
      </c>
      <c r="X19" s="338">
        <f t="shared" si="5"/>
        <v>0.14000000000000001</v>
      </c>
      <c r="Y19" s="338">
        <f t="shared" si="5"/>
        <v>2.5000000000000001E-2</v>
      </c>
      <c r="Z19" s="338">
        <f t="shared" si="5"/>
        <v>2.5000000000000001E-2</v>
      </c>
      <c r="AA19" s="338">
        <f t="shared" si="5"/>
        <v>2.5000000000000001E-2</v>
      </c>
    </row>
    <row r="20" spans="1:27" hidden="1" x14ac:dyDescent="0.3">
      <c r="Y20" s="16"/>
    </row>
    <row r="10000" spans="52:52" hidden="1" x14ac:dyDescent="0.3">
      <c r="AZ10000" s="7">
        <v>1</v>
      </c>
    </row>
  </sheetData>
  <mergeCells count="2">
    <mergeCell ref="A1:G1"/>
    <mergeCell ref="H1:AA1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91" orientation="landscape" r:id="rId1"/>
  <headerFooter>
    <oddHeader>&amp;C&amp;16תאגיד המים יובלים</oddHeader>
    <oddFooter>&amp;C&amp;12מכון טיהור שפכים אשדוד</oddFooter>
  </headerFooter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גיליון6"/>
  <dimension ref="A1:AZ10000"/>
  <sheetViews>
    <sheetView showGridLines="0" showZeros="0" rightToLeft="1" zoomScale="75" zoomScaleNormal="75" workbookViewId="0">
      <pane xSplit="1" ySplit="4" topLeftCell="B5" activePane="bottomRight" state="frozen"/>
      <selection activeCell="P11" sqref="P11"/>
      <selection pane="topRight" activeCell="P11" sqref="P11"/>
      <selection pane="bottomLeft" activeCell="P11" sqref="P11"/>
      <selection pane="bottomRight" activeCell="D2" sqref="D2"/>
    </sheetView>
  </sheetViews>
  <sheetFormatPr defaultColWidth="0" defaultRowHeight="13" zeroHeight="1" x14ac:dyDescent="0.3"/>
  <cols>
    <col min="1" max="1" width="12.08984375" style="7" customWidth="1"/>
    <col min="2" max="2" width="13.1796875" style="7" customWidth="1"/>
    <col min="3" max="6" width="14.1796875" style="7" customWidth="1"/>
    <col min="7" max="7" width="13.1796875" style="7" customWidth="1"/>
    <col min="8" max="11" width="14.1796875" style="7" customWidth="1"/>
    <col min="12" max="12" width="13.1796875" style="7" customWidth="1"/>
    <col min="13" max="16" width="15.1796875" style="7" customWidth="1"/>
    <col min="17" max="52" width="0" style="7" hidden="1" customWidth="1"/>
    <col min="53" max="16384" width="9.1796875" style="7" hidden="1"/>
  </cols>
  <sheetData>
    <row r="1" spans="1:17" ht="13.5" thickBot="1" x14ac:dyDescent="0.35">
      <c r="A1" s="446" t="str">
        <f>סיכום!A1</f>
        <v>דוח הפעלה שנתי מט"ש אשדוד 2018</v>
      </c>
      <c r="B1" s="447"/>
      <c r="C1" s="447"/>
      <c r="D1" s="448"/>
      <c r="E1" s="443" t="s">
        <v>145</v>
      </c>
      <c r="F1" s="444"/>
      <c r="G1" s="444"/>
      <c r="H1" s="444"/>
      <c r="I1" s="444"/>
      <c r="J1" s="444"/>
      <c r="K1" s="444"/>
      <c r="L1" s="444"/>
      <c r="M1" s="444"/>
      <c r="N1" s="444"/>
      <c r="O1" s="444"/>
      <c r="P1" s="445"/>
    </row>
    <row r="2" spans="1:17" ht="13.5" customHeight="1" thickBot="1" x14ac:dyDescent="0.35">
      <c r="A2" s="304" t="s">
        <v>22</v>
      </c>
      <c r="B2" s="283" t="s">
        <v>53</v>
      </c>
      <c r="C2" s="289" t="s">
        <v>284</v>
      </c>
      <c r="D2" s="289" t="s">
        <v>285</v>
      </c>
      <c r="E2" s="289" t="s">
        <v>286</v>
      </c>
      <c r="F2" s="289" t="s">
        <v>287</v>
      </c>
      <c r="G2" s="283" t="s">
        <v>54</v>
      </c>
      <c r="H2" s="289" t="s">
        <v>288</v>
      </c>
      <c r="I2" s="289" t="s">
        <v>289</v>
      </c>
      <c r="J2" s="289" t="s">
        <v>290</v>
      </c>
      <c r="K2" s="289" t="s">
        <v>291</v>
      </c>
      <c r="L2" s="283" t="s">
        <v>103</v>
      </c>
      <c r="M2" s="289" t="s">
        <v>292</v>
      </c>
      <c r="N2" s="289" t="s">
        <v>293</v>
      </c>
      <c r="O2" s="289" t="s">
        <v>294</v>
      </c>
      <c r="P2" s="289" t="s">
        <v>295</v>
      </c>
    </row>
    <row r="3" spans="1:17" ht="27" customHeight="1" thickBot="1" x14ac:dyDescent="0.35">
      <c r="A3" s="305" t="s">
        <v>230</v>
      </c>
      <c r="B3" s="242" t="s">
        <v>51</v>
      </c>
      <c r="C3" s="236" t="s">
        <v>52</v>
      </c>
      <c r="D3" s="39" t="s">
        <v>18</v>
      </c>
      <c r="E3" s="22" t="s">
        <v>6</v>
      </c>
      <c r="F3" s="232" t="s">
        <v>109</v>
      </c>
      <c r="G3" s="242" t="s">
        <v>51</v>
      </c>
      <c r="H3" s="236" t="s">
        <v>52</v>
      </c>
      <c r="I3" s="39" t="s">
        <v>18</v>
      </c>
      <c r="J3" s="22" t="s">
        <v>6</v>
      </c>
      <c r="K3" s="232" t="s">
        <v>109</v>
      </c>
      <c r="L3" s="242" t="s">
        <v>51</v>
      </c>
      <c r="M3" s="236" t="s">
        <v>52</v>
      </c>
      <c r="N3" s="39" t="s">
        <v>18</v>
      </c>
      <c r="O3" s="22" t="s">
        <v>6</v>
      </c>
      <c r="P3" s="232" t="s">
        <v>109</v>
      </c>
    </row>
    <row r="4" spans="1:17" ht="13.5" thickBot="1" x14ac:dyDescent="0.35">
      <c r="A4" s="241" t="s">
        <v>0</v>
      </c>
      <c r="B4" s="21" t="s">
        <v>209</v>
      </c>
      <c r="C4" s="21" t="s">
        <v>209</v>
      </c>
      <c r="D4" s="39" t="s">
        <v>19</v>
      </c>
      <c r="E4" s="22" t="s">
        <v>21</v>
      </c>
      <c r="F4" s="368" t="s">
        <v>230</v>
      </c>
      <c r="G4" s="21" t="s">
        <v>209</v>
      </c>
      <c r="H4" s="21" t="s">
        <v>209</v>
      </c>
      <c r="I4" s="39" t="s">
        <v>19</v>
      </c>
      <c r="J4" s="22" t="s">
        <v>21</v>
      </c>
      <c r="K4" s="368" t="s">
        <v>230</v>
      </c>
      <c r="L4" s="21" t="s">
        <v>209</v>
      </c>
      <c r="M4" s="21" t="s">
        <v>209</v>
      </c>
      <c r="N4" s="39" t="s">
        <v>19</v>
      </c>
      <c r="O4" s="22" t="s">
        <v>21</v>
      </c>
      <c r="P4" s="368" t="s">
        <v>230</v>
      </c>
    </row>
    <row r="5" spans="1:17" x14ac:dyDescent="0.3">
      <c r="A5" s="300" t="s">
        <v>131</v>
      </c>
      <c r="B5" s="199">
        <v>3.6</v>
      </c>
      <c r="C5" s="199">
        <v>3</v>
      </c>
      <c r="D5" s="288" t="s">
        <v>230</v>
      </c>
      <c r="E5" s="200">
        <v>169</v>
      </c>
      <c r="F5" s="288" t="s">
        <v>230</v>
      </c>
      <c r="G5" s="199">
        <v>3.4</v>
      </c>
      <c r="H5" s="199">
        <v>3</v>
      </c>
      <c r="I5" s="369" t="s">
        <v>230</v>
      </c>
      <c r="J5" s="200">
        <v>182</v>
      </c>
      <c r="K5" s="288" t="s">
        <v>230</v>
      </c>
      <c r="L5" s="199">
        <v>3.4</v>
      </c>
      <c r="M5" s="199">
        <v>3</v>
      </c>
      <c r="N5" s="369" t="s">
        <v>230</v>
      </c>
      <c r="O5" s="200">
        <v>176</v>
      </c>
      <c r="P5" s="288" t="s">
        <v>230</v>
      </c>
      <c r="Q5" s="16"/>
    </row>
    <row r="6" spans="1:17" x14ac:dyDescent="0.3">
      <c r="A6" s="300" t="s">
        <v>132</v>
      </c>
      <c r="B6" s="199">
        <v>3.9</v>
      </c>
      <c r="C6" s="199">
        <v>3.4</v>
      </c>
      <c r="D6" s="369" t="s">
        <v>230</v>
      </c>
      <c r="E6" s="200">
        <v>203</v>
      </c>
      <c r="F6" s="369" t="s">
        <v>230</v>
      </c>
      <c r="G6" s="199">
        <v>3.5</v>
      </c>
      <c r="H6" s="199">
        <v>3.1</v>
      </c>
      <c r="I6" s="369" t="s">
        <v>230</v>
      </c>
      <c r="J6" s="200">
        <v>227</v>
      </c>
      <c r="K6" s="369" t="s">
        <v>230</v>
      </c>
      <c r="L6" s="199">
        <v>3.5</v>
      </c>
      <c r="M6" s="199">
        <v>3</v>
      </c>
      <c r="N6" s="369" t="s">
        <v>230</v>
      </c>
      <c r="O6" s="200">
        <v>227</v>
      </c>
      <c r="P6" s="369" t="s">
        <v>230</v>
      </c>
    </row>
    <row r="7" spans="1:17" x14ac:dyDescent="0.3">
      <c r="A7" s="300" t="s">
        <v>133</v>
      </c>
      <c r="B7" s="199">
        <v>4.5</v>
      </c>
      <c r="C7" s="199">
        <v>4</v>
      </c>
      <c r="D7" s="369" t="s">
        <v>230</v>
      </c>
      <c r="E7" s="200">
        <v>195</v>
      </c>
      <c r="F7" s="369" t="s">
        <v>230</v>
      </c>
      <c r="G7" s="199">
        <v>4</v>
      </c>
      <c r="H7" s="199">
        <v>3.5</v>
      </c>
      <c r="I7" s="288" t="s">
        <v>230</v>
      </c>
      <c r="J7" s="200">
        <v>225</v>
      </c>
      <c r="K7" s="369" t="s">
        <v>230</v>
      </c>
      <c r="L7" s="199">
        <v>3.8</v>
      </c>
      <c r="M7" s="199">
        <v>3.3</v>
      </c>
      <c r="N7" s="369" t="s">
        <v>230</v>
      </c>
      <c r="O7" s="200">
        <v>227</v>
      </c>
      <c r="P7" s="369" t="s">
        <v>230</v>
      </c>
    </row>
    <row r="8" spans="1:17" x14ac:dyDescent="0.3">
      <c r="A8" s="300" t="s">
        <v>134</v>
      </c>
      <c r="B8" s="199">
        <v>4.3</v>
      </c>
      <c r="C8" s="199">
        <v>3.6</v>
      </c>
      <c r="D8" s="369" t="s">
        <v>230</v>
      </c>
      <c r="E8" s="200">
        <v>177</v>
      </c>
      <c r="F8" s="369" t="s">
        <v>230</v>
      </c>
      <c r="G8" s="199">
        <v>3.3</v>
      </c>
      <c r="H8" s="199">
        <v>2.9</v>
      </c>
      <c r="I8" s="288" t="s">
        <v>230</v>
      </c>
      <c r="J8" s="200">
        <v>181</v>
      </c>
      <c r="K8" s="369" t="s">
        <v>230</v>
      </c>
      <c r="L8" s="199">
        <v>3.2</v>
      </c>
      <c r="M8" s="199">
        <v>2.8</v>
      </c>
      <c r="N8" s="369" t="s">
        <v>230</v>
      </c>
      <c r="O8" s="200">
        <v>181</v>
      </c>
      <c r="P8" s="369" t="s">
        <v>230</v>
      </c>
    </row>
    <row r="9" spans="1:17" x14ac:dyDescent="0.3">
      <c r="A9" s="300" t="s">
        <v>135</v>
      </c>
      <c r="B9" s="199">
        <v>2.8</v>
      </c>
      <c r="C9" s="199">
        <v>2.4</v>
      </c>
      <c r="D9" s="369" t="s">
        <v>230</v>
      </c>
      <c r="E9" s="200">
        <v>202</v>
      </c>
      <c r="F9" s="369" t="s">
        <v>230</v>
      </c>
      <c r="G9" s="199">
        <v>2.5</v>
      </c>
      <c r="H9" s="199">
        <v>2.2000000000000002</v>
      </c>
      <c r="I9" s="288" t="s">
        <v>230</v>
      </c>
      <c r="J9" s="200">
        <v>211</v>
      </c>
      <c r="K9" s="369" t="s">
        <v>230</v>
      </c>
      <c r="L9" s="199">
        <v>2.6</v>
      </c>
      <c r="M9" s="199">
        <v>2.2000000000000002</v>
      </c>
      <c r="N9" s="369" t="s">
        <v>230</v>
      </c>
      <c r="O9" s="200">
        <v>166</v>
      </c>
      <c r="P9" s="369" t="s">
        <v>230</v>
      </c>
    </row>
    <row r="10" spans="1:17" x14ac:dyDescent="0.3">
      <c r="A10" s="300" t="s">
        <v>136</v>
      </c>
      <c r="B10" s="199">
        <v>3.2</v>
      </c>
      <c r="C10" s="199">
        <v>2.7</v>
      </c>
      <c r="D10" s="369" t="s">
        <v>230</v>
      </c>
      <c r="E10" s="200">
        <v>196</v>
      </c>
      <c r="F10" s="369" t="s">
        <v>230</v>
      </c>
      <c r="G10" s="199">
        <v>2.8</v>
      </c>
      <c r="H10" s="199">
        <v>2.4</v>
      </c>
      <c r="I10" s="288" t="s">
        <v>230</v>
      </c>
      <c r="J10" s="200">
        <v>227</v>
      </c>
      <c r="K10" s="369" t="s">
        <v>230</v>
      </c>
      <c r="L10" s="199">
        <v>2.7</v>
      </c>
      <c r="M10" s="199">
        <v>2.2999999999999998</v>
      </c>
      <c r="N10" s="369" t="s">
        <v>230</v>
      </c>
      <c r="O10" s="200">
        <v>209</v>
      </c>
      <c r="P10" s="369" t="s">
        <v>230</v>
      </c>
    </row>
    <row r="11" spans="1:17" x14ac:dyDescent="0.3">
      <c r="A11" s="300" t="s">
        <v>137</v>
      </c>
      <c r="B11" s="199">
        <v>2.9</v>
      </c>
      <c r="C11" s="199">
        <v>2.5</v>
      </c>
      <c r="D11" s="369" t="s">
        <v>230</v>
      </c>
      <c r="E11" s="200">
        <v>214</v>
      </c>
      <c r="F11" s="369" t="s">
        <v>230</v>
      </c>
      <c r="G11" s="199">
        <v>2.9</v>
      </c>
      <c r="H11" s="199">
        <v>2.6</v>
      </c>
      <c r="I11" s="288" t="s">
        <v>230</v>
      </c>
      <c r="J11" s="200">
        <v>218</v>
      </c>
      <c r="K11" s="369" t="s">
        <v>230</v>
      </c>
      <c r="L11" s="199">
        <v>2.9</v>
      </c>
      <c r="M11" s="199">
        <v>2.6</v>
      </c>
      <c r="N11" s="369" t="s">
        <v>230</v>
      </c>
      <c r="O11" s="200">
        <v>206</v>
      </c>
      <c r="P11" s="369" t="s">
        <v>230</v>
      </c>
    </row>
    <row r="12" spans="1:17" x14ac:dyDescent="0.3">
      <c r="A12" s="300" t="s">
        <v>138</v>
      </c>
      <c r="B12" s="199">
        <v>2.8</v>
      </c>
      <c r="C12" s="199">
        <v>2.5</v>
      </c>
      <c r="D12" s="369" t="s">
        <v>230</v>
      </c>
      <c r="E12" s="200">
        <v>145</v>
      </c>
      <c r="F12" s="369" t="s">
        <v>230</v>
      </c>
      <c r="G12" s="199">
        <v>2.8</v>
      </c>
      <c r="H12" s="199">
        <v>2.5</v>
      </c>
      <c r="I12" s="288" t="s">
        <v>230</v>
      </c>
      <c r="J12" s="200">
        <v>147</v>
      </c>
      <c r="K12" s="369" t="s">
        <v>230</v>
      </c>
      <c r="L12" s="199">
        <v>2.6</v>
      </c>
      <c r="M12" s="199">
        <v>2.2999999999999998</v>
      </c>
      <c r="N12" s="369" t="s">
        <v>230</v>
      </c>
      <c r="O12" s="200">
        <v>154</v>
      </c>
      <c r="P12" s="369" t="s">
        <v>230</v>
      </c>
    </row>
    <row r="13" spans="1:17" x14ac:dyDescent="0.3">
      <c r="A13" s="300" t="s">
        <v>139</v>
      </c>
      <c r="B13" s="199">
        <v>2.6</v>
      </c>
      <c r="C13" s="199">
        <v>2.2999999999999998</v>
      </c>
      <c r="D13" s="369" t="s">
        <v>230</v>
      </c>
      <c r="E13" s="200">
        <v>137</v>
      </c>
      <c r="F13" s="369" t="s">
        <v>230</v>
      </c>
      <c r="G13" s="199">
        <v>2.4</v>
      </c>
      <c r="H13" s="199">
        <v>2.1</v>
      </c>
      <c r="I13" s="288" t="s">
        <v>230</v>
      </c>
      <c r="J13" s="200">
        <v>134</v>
      </c>
      <c r="K13" s="369" t="s">
        <v>230</v>
      </c>
      <c r="L13" s="199">
        <v>2.4</v>
      </c>
      <c r="M13" s="199">
        <v>2.1</v>
      </c>
      <c r="N13" s="369" t="s">
        <v>230</v>
      </c>
      <c r="O13" s="200">
        <v>149</v>
      </c>
      <c r="P13" s="369" t="s">
        <v>230</v>
      </c>
    </row>
    <row r="14" spans="1:17" x14ac:dyDescent="0.3">
      <c r="A14" s="300" t="s">
        <v>140</v>
      </c>
      <c r="B14" s="199">
        <v>2.7</v>
      </c>
      <c r="C14" s="199">
        <v>2.4</v>
      </c>
      <c r="D14" s="369" t="s">
        <v>230</v>
      </c>
      <c r="E14" s="200">
        <v>170</v>
      </c>
      <c r="F14" s="369" t="s">
        <v>230</v>
      </c>
      <c r="G14" s="199">
        <v>2.6</v>
      </c>
      <c r="H14" s="199">
        <v>2.2999999999999998</v>
      </c>
      <c r="I14" s="288" t="s">
        <v>230</v>
      </c>
      <c r="J14" s="200">
        <v>174</v>
      </c>
      <c r="K14" s="369" t="s">
        <v>230</v>
      </c>
      <c r="L14" s="199">
        <v>2.6</v>
      </c>
      <c r="M14" s="199">
        <v>2.2999999999999998</v>
      </c>
      <c r="N14" s="369" t="s">
        <v>230</v>
      </c>
      <c r="O14" s="200">
        <v>186</v>
      </c>
      <c r="P14" s="369" t="s">
        <v>230</v>
      </c>
    </row>
    <row r="15" spans="1:17" x14ac:dyDescent="0.3">
      <c r="A15" s="300" t="s">
        <v>141</v>
      </c>
      <c r="B15" s="199">
        <v>3.4</v>
      </c>
      <c r="C15" s="199">
        <v>3</v>
      </c>
      <c r="D15" s="369" t="s">
        <v>230</v>
      </c>
      <c r="E15" s="200">
        <v>279</v>
      </c>
      <c r="F15" s="369" t="s">
        <v>230</v>
      </c>
      <c r="G15" s="199">
        <v>3</v>
      </c>
      <c r="H15" s="199">
        <v>2.7</v>
      </c>
      <c r="I15" s="288" t="s">
        <v>230</v>
      </c>
      <c r="J15" s="200">
        <v>320</v>
      </c>
      <c r="K15" s="369" t="s">
        <v>230</v>
      </c>
      <c r="L15" s="199">
        <v>3</v>
      </c>
      <c r="M15" s="199">
        <v>2.7</v>
      </c>
      <c r="N15" s="369" t="s">
        <v>230</v>
      </c>
      <c r="O15" s="200">
        <v>313</v>
      </c>
      <c r="P15" s="369" t="s">
        <v>230</v>
      </c>
    </row>
    <row r="16" spans="1:17" ht="13.5" thickBot="1" x14ac:dyDescent="0.35">
      <c r="A16" s="300" t="s">
        <v>142</v>
      </c>
      <c r="B16" s="201">
        <v>2.9</v>
      </c>
      <c r="C16" s="201">
        <v>2.6</v>
      </c>
      <c r="D16" s="370" t="s">
        <v>230</v>
      </c>
      <c r="E16" s="202">
        <v>261</v>
      </c>
      <c r="F16" s="370" t="s">
        <v>230</v>
      </c>
      <c r="G16" s="201">
        <v>2.8</v>
      </c>
      <c r="H16" s="201">
        <v>2.5</v>
      </c>
      <c r="I16" s="371" t="s">
        <v>230</v>
      </c>
      <c r="J16" s="202">
        <v>272</v>
      </c>
      <c r="K16" s="370" t="s">
        <v>230</v>
      </c>
      <c r="L16" s="201">
        <v>2.6</v>
      </c>
      <c r="M16" s="201">
        <v>2.2999999999999998</v>
      </c>
      <c r="N16" s="370" t="s">
        <v>230</v>
      </c>
      <c r="O16" s="202">
        <v>286</v>
      </c>
      <c r="P16" s="370" t="s">
        <v>230</v>
      </c>
    </row>
    <row r="17" spans="1:16" x14ac:dyDescent="0.3">
      <c r="A17" s="315" t="s">
        <v>2</v>
      </c>
      <c r="B17" s="203">
        <f>AVERAGE(B5:B16)</f>
        <v>3.3000000000000003</v>
      </c>
      <c r="C17" s="67">
        <f>AVERAGE(C5:C16)</f>
        <v>2.8666666666666667</v>
      </c>
      <c r="D17" s="372" t="s">
        <v>230</v>
      </c>
      <c r="E17" s="31">
        <f>AVERAGE(E5:E16)</f>
        <v>195.66666666666666</v>
      </c>
      <c r="F17" s="372" t="s">
        <v>230</v>
      </c>
      <c r="G17" s="67">
        <f>AVERAGE(G5:G16)</f>
        <v>3</v>
      </c>
      <c r="H17" s="67">
        <f>AVERAGE(H5:H16)</f>
        <v>2.65</v>
      </c>
      <c r="I17" s="372" t="s">
        <v>230</v>
      </c>
      <c r="J17" s="31">
        <f>AVERAGE(J5:J16)</f>
        <v>209.83333333333334</v>
      </c>
      <c r="K17" s="372" t="s">
        <v>230</v>
      </c>
      <c r="L17" s="67">
        <f>AVERAGE(L5:L16)</f>
        <v>2.9416666666666669</v>
      </c>
      <c r="M17" s="67">
        <f>AVERAGE(M5:M16)</f>
        <v>2.5750000000000006</v>
      </c>
      <c r="N17" s="372" t="s">
        <v>230</v>
      </c>
      <c r="O17" s="31">
        <f>AVERAGE(O5:O16)</f>
        <v>206.66666666666666</v>
      </c>
      <c r="P17" s="373" t="s">
        <v>230</v>
      </c>
    </row>
    <row r="18" spans="1:16" x14ac:dyDescent="0.3">
      <c r="A18" s="317" t="s">
        <v>10</v>
      </c>
      <c r="B18" s="204">
        <f t="shared" ref="B18:P18" si="0">MAX(B5:B16)</f>
        <v>4.5</v>
      </c>
      <c r="C18" s="68">
        <f t="shared" si="0"/>
        <v>4</v>
      </c>
      <c r="D18" s="34">
        <f t="shared" si="0"/>
        <v>0</v>
      </c>
      <c r="E18" s="34">
        <f t="shared" si="0"/>
        <v>279</v>
      </c>
      <c r="F18" s="34">
        <f t="shared" si="0"/>
        <v>0</v>
      </c>
      <c r="G18" s="68">
        <f>MAX(G5:G16)</f>
        <v>4</v>
      </c>
      <c r="H18" s="68">
        <f t="shared" si="0"/>
        <v>3.5</v>
      </c>
      <c r="I18" s="34">
        <f t="shared" si="0"/>
        <v>0</v>
      </c>
      <c r="J18" s="34">
        <f t="shared" si="0"/>
        <v>320</v>
      </c>
      <c r="K18" s="34">
        <f t="shared" si="0"/>
        <v>0</v>
      </c>
      <c r="L18" s="68">
        <f t="shared" si="0"/>
        <v>3.8</v>
      </c>
      <c r="M18" s="68">
        <f t="shared" si="0"/>
        <v>3.3</v>
      </c>
      <c r="N18" s="34">
        <f t="shared" si="0"/>
        <v>0</v>
      </c>
      <c r="O18" s="34">
        <f t="shared" si="0"/>
        <v>313</v>
      </c>
      <c r="P18" s="109">
        <f t="shared" si="0"/>
        <v>0</v>
      </c>
    </row>
    <row r="19" spans="1:16" x14ac:dyDescent="0.3">
      <c r="A19" s="318" t="s">
        <v>11</v>
      </c>
      <c r="B19" s="366">
        <f t="shared" ref="B19:P19" si="1">MIN(B5:B16)</f>
        <v>2.6</v>
      </c>
      <c r="C19" s="359">
        <f t="shared" si="1"/>
        <v>2.2999999999999998</v>
      </c>
      <c r="D19" s="337">
        <f t="shared" si="1"/>
        <v>0</v>
      </c>
      <c r="E19" s="337">
        <f t="shared" si="1"/>
        <v>137</v>
      </c>
      <c r="F19" s="337">
        <f t="shared" si="1"/>
        <v>0</v>
      </c>
      <c r="G19" s="359">
        <f>MIN(G5:G16)</f>
        <v>2.4</v>
      </c>
      <c r="H19" s="359">
        <f t="shared" si="1"/>
        <v>2.1</v>
      </c>
      <c r="I19" s="337">
        <f t="shared" si="1"/>
        <v>0</v>
      </c>
      <c r="J19" s="337">
        <f t="shared" si="1"/>
        <v>134</v>
      </c>
      <c r="K19" s="337">
        <f t="shared" si="1"/>
        <v>0</v>
      </c>
      <c r="L19" s="359">
        <f t="shared" si="1"/>
        <v>2.4</v>
      </c>
      <c r="M19" s="359">
        <f t="shared" si="1"/>
        <v>2.1</v>
      </c>
      <c r="N19" s="337">
        <f t="shared" si="1"/>
        <v>0</v>
      </c>
      <c r="O19" s="337">
        <f t="shared" si="1"/>
        <v>149</v>
      </c>
      <c r="P19" s="367">
        <f t="shared" si="1"/>
        <v>0</v>
      </c>
    </row>
    <row r="20" spans="1:16" hidden="1" x14ac:dyDescent="0.3">
      <c r="B20" s="16"/>
      <c r="C20" s="16"/>
      <c r="G20" s="16"/>
      <c r="H20" s="16"/>
      <c r="L20" s="16"/>
      <c r="M20" s="16"/>
    </row>
    <row r="10000" spans="52:52" hidden="1" x14ac:dyDescent="0.3">
      <c r="AZ10000" s="7">
        <v>1</v>
      </c>
    </row>
  </sheetData>
  <sheetProtection formatRows="0"/>
  <mergeCells count="2">
    <mergeCell ref="A1:D1"/>
    <mergeCell ref="E1:P1"/>
  </mergeCells>
  <phoneticPr fontId="2" type="noConversion"/>
  <printOptions horizontalCentered="1"/>
  <pageMargins left="0.23622047244094491" right="0.23622047244094491" top="0.55118110236220474" bottom="0.51181102362204722" header="0.27559055118110237" footer="0.31496062992125984"/>
  <pageSetup paperSize="9" scale="95" orientation="landscape" horizontalDpi="300" verticalDpi="300" r:id="rId1"/>
  <headerFooter alignWithMargins="0">
    <oddHeader>&amp;C&amp;20&amp;Xתאגיד המים יובלים</oddHeader>
    <oddFooter>&amp;C&amp;16&amp;Yמכון טיהור שפכים אשדוד</oddFooter>
  </headerFooter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גיליון10">
    <pageSetUpPr fitToPage="1"/>
  </sheetPr>
  <dimension ref="A1:AZ10000"/>
  <sheetViews>
    <sheetView showGridLines="0" rightToLeft="1" zoomScale="85" zoomScaleNormal="85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A21" sqref="A21:XFD1048576"/>
    </sheetView>
  </sheetViews>
  <sheetFormatPr defaultColWidth="0" defaultRowHeight="13" zeroHeight="1" x14ac:dyDescent="0.3"/>
  <cols>
    <col min="1" max="1" width="11.90625" style="7" customWidth="1"/>
    <col min="2" max="2" width="8.26953125" style="7" customWidth="1"/>
    <col min="3" max="5" width="8.453125" style="7" customWidth="1"/>
    <col min="6" max="6" width="7.26953125" style="7" customWidth="1"/>
    <col min="7" max="8" width="8.453125" style="7" customWidth="1"/>
    <col min="9" max="9" width="9.7265625" style="7" bestFit="1" customWidth="1"/>
    <col min="10" max="10" width="11.36328125" style="7" customWidth="1"/>
    <col min="11" max="11" width="8.453125" style="7" customWidth="1"/>
    <col min="12" max="12" width="8.54296875" style="7" customWidth="1"/>
    <col min="13" max="13" width="8.453125" style="7" customWidth="1"/>
    <col min="14" max="15" width="9.453125" style="7" customWidth="1"/>
    <col min="16" max="16" width="11.08984375" style="11" customWidth="1"/>
    <col min="17" max="17" width="9.453125" style="11" bestFit="1" customWidth="1"/>
    <col min="18" max="18" width="9.453125" style="11" customWidth="1"/>
    <col min="19" max="19" width="9.7265625" style="11" customWidth="1"/>
    <col min="20" max="52" width="0" style="7" hidden="1" customWidth="1"/>
    <col min="53" max="16384" width="9.1796875" style="7" hidden="1"/>
  </cols>
  <sheetData>
    <row r="1" spans="1:19" ht="13.5" thickBot="1" x14ac:dyDescent="0.35">
      <c r="A1" s="446" t="str">
        <f>סיכום!A1</f>
        <v>דוח הפעלה שנתי מט"ש אשדוד 2018</v>
      </c>
      <c r="B1" s="447"/>
      <c r="C1" s="447"/>
      <c r="D1" s="447"/>
      <c r="E1" s="447"/>
      <c r="F1" s="447"/>
      <c r="G1" s="447"/>
      <c r="H1" s="443" t="s">
        <v>146</v>
      </c>
      <c r="I1" s="444"/>
      <c r="J1" s="444"/>
      <c r="K1" s="444"/>
      <c r="L1" s="444"/>
      <c r="M1" s="444"/>
      <c r="N1" s="444"/>
      <c r="O1" s="444"/>
      <c r="P1" s="444"/>
      <c r="Q1" s="444"/>
      <c r="R1" s="444"/>
      <c r="S1" s="445"/>
    </row>
    <row r="2" spans="1:19" ht="13.5" customHeight="1" thickBot="1" x14ac:dyDescent="0.35">
      <c r="A2" s="304" t="s">
        <v>22</v>
      </c>
      <c r="B2" s="266" t="s">
        <v>155</v>
      </c>
      <c r="C2" s="275" t="s">
        <v>215</v>
      </c>
      <c r="D2" s="275" t="s">
        <v>216</v>
      </c>
      <c r="E2" s="276" t="s">
        <v>217</v>
      </c>
      <c r="F2" s="266" t="s">
        <v>110</v>
      </c>
      <c r="G2" s="275" t="s">
        <v>218</v>
      </c>
      <c r="H2" s="275" t="s">
        <v>219</v>
      </c>
      <c r="I2" s="276" t="s">
        <v>220</v>
      </c>
      <c r="J2" s="374" t="s">
        <v>14</v>
      </c>
      <c r="K2" s="384" t="s">
        <v>221</v>
      </c>
      <c r="L2" s="384" t="s">
        <v>222</v>
      </c>
      <c r="M2" s="384" t="s">
        <v>223</v>
      </c>
      <c r="N2" s="384" t="s">
        <v>224</v>
      </c>
      <c r="O2" s="385" t="s">
        <v>225</v>
      </c>
      <c r="P2" s="272" t="s">
        <v>106</v>
      </c>
      <c r="Q2" s="275" t="s">
        <v>226</v>
      </c>
      <c r="R2" s="275" t="s">
        <v>227</v>
      </c>
      <c r="S2" s="276" t="s">
        <v>228</v>
      </c>
    </row>
    <row r="3" spans="1:19" ht="26.5" thickBot="1" x14ac:dyDescent="0.35">
      <c r="A3" s="305" t="s">
        <v>230</v>
      </c>
      <c r="B3" s="21" t="s">
        <v>13</v>
      </c>
      <c r="C3" s="22" t="s">
        <v>17</v>
      </c>
      <c r="D3" s="238" t="s">
        <v>114</v>
      </c>
      <c r="E3" s="39" t="s">
        <v>71</v>
      </c>
      <c r="F3" s="21" t="s">
        <v>13</v>
      </c>
      <c r="G3" s="22" t="s">
        <v>17</v>
      </c>
      <c r="H3" s="236" t="s">
        <v>114</v>
      </c>
      <c r="I3" s="22" t="s">
        <v>71</v>
      </c>
      <c r="J3" s="21" t="s">
        <v>13</v>
      </c>
      <c r="K3" s="22" t="s">
        <v>17</v>
      </c>
      <c r="L3" s="22" t="s">
        <v>71</v>
      </c>
      <c r="M3" s="23" t="s">
        <v>56</v>
      </c>
      <c r="N3" s="24" t="s">
        <v>55</v>
      </c>
      <c r="O3" s="116" t="s">
        <v>62</v>
      </c>
      <c r="P3" s="115" t="s">
        <v>105</v>
      </c>
      <c r="Q3" s="19" t="s">
        <v>156</v>
      </c>
      <c r="R3" s="100" t="s">
        <v>12</v>
      </c>
      <c r="S3" s="19" t="s">
        <v>158</v>
      </c>
    </row>
    <row r="4" spans="1:19" ht="13.5" thickBot="1" x14ac:dyDescent="0.35">
      <c r="A4" s="241" t="s">
        <v>0</v>
      </c>
      <c r="B4" s="21" t="s">
        <v>8</v>
      </c>
      <c r="C4" s="22" t="s">
        <v>8</v>
      </c>
      <c r="D4" s="22" t="s">
        <v>8</v>
      </c>
      <c r="E4" s="39" t="s">
        <v>104</v>
      </c>
      <c r="F4" s="21" t="s">
        <v>8</v>
      </c>
      <c r="G4" s="22" t="s">
        <v>8</v>
      </c>
      <c r="H4" s="39" t="s">
        <v>8</v>
      </c>
      <c r="I4" s="22" t="s">
        <v>104</v>
      </c>
      <c r="J4" s="21" t="s">
        <v>8</v>
      </c>
      <c r="K4" s="22" t="s">
        <v>8</v>
      </c>
      <c r="L4" s="22" t="s">
        <v>104</v>
      </c>
      <c r="M4" s="234" t="s">
        <v>183</v>
      </c>
      <c r="N4" s="381" t="s">
        <v>230</v>
      </c>
      <c r="O4" s="382" t="s">
        <v>230</v>
      </c>
      <c r="P4" s="137" t="s">
        <v>122</v>
      </c>
      <c r="Q4" s="234" t="s">
        <v>157</v>
      </c>
      <c r="R4" s="138" t="s">
        <v>122</v>
      </c>
      <c r="S4" s="235" t="s">
        <v>157</v>
      </c>
    </row>
    <row r="5" spans="1:19" x14ac:dyDescent="0.3">
      <c r="A5" s="300" t="s">
        <v>131</v>
      </c>
      <c r="B5" s="139">
        <v>2.8</v>
      </c>
      <c r="C5" s="139">
        <v>2.2000000000000002</v>
      </c>
      <c r="D5" s="140">
        <f>C5/B5</f>
        <v>0.78571428571428581</v>
      </c>
      <c r="E5" s="139">
        <f>B5-C5</f>
        <v>0.59999999999999964</v>
      </c>
      <c r="F5" s="139">
        <v>2.1</v>
      </c>
      <c r="G5" s="139">
        <v>1.6</v>
      </c>
      <c r="H5" s="140">
        <f>G5/F5</f>
        <v>0.76190476190476186</v>
      </c>
      <c r="I5" s="139">
        <f>F5-G5</f>
        <v>0.5</v>
      </c>
      <c r="J5" s="139">
        <v>16.7</v>
      </c>
      <c r="K5" s="139">
        <v>16.399999999999999</v>
      </c>
      <c r="L5" s="139">
        <f>J5-K5</f>
        <v>0.30000000000000071</v>
      </c>
      <c r="M5" s="141">
        <v>16269</v>
      </c>
      <c r="N5" s="141">
        <v>2486</v>
      </c>
      <c r="O5" s="141">
        <v>13961</v>
      </c>
      <c r="P5" s="141">
        <v>907</v>
      </c>
      <c r="Q5" s="141">
        <f>P5/30</f>
        <v>30.233333333333334</v>
      </c>
      <c r="R5" s="141">
        <v>127</v>
      </c>
      <c r="S5" s="139">
        <f>R5/30</f>
        <v>4.2333333333333334</v>
      </c>
    </row>
    <row r="6" spans="1:19" x14ac:dyDescent="0.3">
      <c r="A6" s="300" t="s">
        <v>132</v>
      </c>
      <c r="B6" s="139">
        <v>2</v>
      </c>
      <c r="C6" s="139">
        <v>1.6</v>
      </c>
      <c r="D6" s="140">
        <f t="shared" ref="D6:D16" si="0">C6/B6</f>
        <v>0.8</v>
      </c>
      <c r="E6" s="139">
        <f t="shared" ref="E6:E16" si="1">B6-C6</f>
        <v>0.39999999999999991</v>
      </c>
      <c r="F6" s="139">
        <v>2</v>
      </c>
      <c r="G6" s="139">
        <v>1.5</v>
      </c>
      <c r="H6" s="140">
        <f t="shared" ref="H6:H16" si="2">G6/F6</f>
        <v>0.75</v>
      </c>
      <c r="I6" s="139">
        <f t="shared" ref="I6:I16" si="3">F6-G6</f>
        <v>0.5</v>
      </c>
      <c r="J6" s="139">
        <v>19.100000000000001</v>
      </c>
      <c r="K6" s="139">
        <v>15.2</v>
      </c>
      <c r="L6" s="139">
        <f t="shared" ref="L6:L16" si="4">J6-K6</f>
        <v>3.9000000000000021</v>
      </c>
      <c r="M6" s="141">
        <v>14945</v>
      </c>
      <c r="N6" s="141">
        <v>2434</v>
      </c>
      <c r="O6" s="141">
        <v>13574</v>
      </c>
      <c r="P6" s="141">
        <v>1310</v>
      </c>
      <c r="Q6" s="141">
        <f t="shared" ref="Q6:Q16" si="5">P6/30</f>
        <v>43.666666666666664</v>
      </c>
      <c r="R6" s="141">
        <v>65</v>
      </c>
      <c r="S6" s="139">
        <f t="shared" ref="S6:S16" si="6">R6/30</f>
        <v>2.1666666666666665</v>
      </c>
    </row>
    <row r="7" spans="1:19" x14ac:dyDescent="0.3">
      <c r="A7" s="300" t="s">
        <v>133</v>
      </c>
      <c r="B7" s="139">
        <v>2.5</v>
      </c>
      <c r="C7" s="139">
        <v>1.9</v>
      </c>
      <c r="D7" s="140">
        <f t="shared" si="0"/>
        <v>0.76</v>
      </c>
      <c r="E7" s="139">
        <f t="shared" si="1"/>
        <v>0.60000000000000009</v>
      </c>
      <c r="F7" s="139">
        <v>2</v>
      </c>
      <c r="G7" s="139">
        <v>1.4</v>
      </c>
      <c r="H7" s="140">
        <f t="shared" si="2"/>
        <v>0.7</v>
      </c>
      <c r="I7" s="139">
        <f t="shared" si="3"/>
        <v>0.60000000000000009</v>
      </c>
      <c r="J7" s="139">
        <v>19.2</v>
      </c>
      <c r="K7" s="139">
        <v>15.5</v>
      </c>
      <c r="L7" s="139">
        <f t="shared" si="4"/>
        <v>3.6999999999999993</v>
      </c>
      <c r="M7" s="141">
        <v>14171</v>
      </c>
      <c r="N7" s="141">
        <v>2482</v>
      </c>
      <c r="O7" s="141">
        <v>13880</v>
      </c>
      <c r="P7" s="141">
        <v>1293</v>
      </c>
      <c r="Q7" s="141">
        <f t="shared" si="5"/>
        <v>43.1</v>
      </c>
      <c r="R7" s="141">
        <v>94</v>
      </c>
      <c r="S7" s="139">
        <f t="shared" si="6"/>
        <v>3.1333333333333333</v>
      </c>
    </row>
    <row r="8" spans="1:19" x14ac:dyDescent="0.3">
      <c r="A8" s="300" t="s">
        <v>134</v>
      </c>
      <c r="B8" s="139">
        <v>1.8</v>
      </c>
      <c r="C8" s="139">
        <v>1.3</v>
      </c>
      <c r="D8" s="140">
        <f t="shared" si="0"/>
        <v>0.72222222222222221</v>
      </c>
      <c r="E8" s="139">
        <f t="shared" si="1"/>
        <v>0.5</v>
      </c>
      <c r="F8" s="139">
        <v>2.5</v>
      </c>
      <c r="G8" s="139">
        <v>2</v>
      </c>
      <c r="H8" s="140">
        <f t="shared" si="2"/>
        <v>0.8</v>
      </c>
      <c r="I8" s="139">
        <f t="shared" si="3"/>
        <v>0.5</v>
      </c>
      <c r="J8" s="139">
        <v>18.899999999999999</v>
      </c>
      <c r="K8" s="139">
        <v>15.4</v>
      </c>
      <c r="L8" s="139">
        <f t="shared" si="4"/>
        <v>3.4999999999999982</v>
      </c>
      <c r="M8" s="141">
        <v>14819</v>
      </c>
      <c r="N8" s="141">
        <v>2464</v>
      </c>
      <c r="O8" s="141">
        <v>13521</v>
      </c>
      <c r="P8" s="141">
        <v>1165</v>
      </c>
      <c r="Q8" s="141">
        <f t="shared" si="5"/>
        <v>38.833333333333336</v>
      </c>
      <c r="R8" s="141">
        <v>105</v>
      </c>
      <c r="S8" s="139">
        <f t="shared" si="6"/>
        <v>3.5</v>
      </c>
    </row>
    <row r="9" spans="1:19" x14ac:dyDescent="0.3">
      <c r="A9" s="300" t="s">
        <v>135</v>
      </c>
      <c r="B9" s="139">
        <v>2.1</v>
      </c>
      <c r="C9" s="139">
        <v>1.5</v>
      </c>
      <c r="D9" s="140">
        <f t="shared" si="0"/>
        <v>0.7142857142857143</v>
      </c>
      <c r="E9" s="139">
        <f t="shared" si="1"/>
        <v>0.60000000000000009</v>
      </c>
      <c r="F9" s="139">
        <v>2.2999999999999998</v>
      </c>
      <c r="G9" s="139">
        <v>1.8</v>
      </c>
      <c r="H9" s="140">
        <f t="shared" si="2"/>
        <v>0.78260869565217395</v>
      </c>
      <c r="I9" s="139">
        <f t="shared" si="3"/>
        <v>0.49999999999999978</v>
      </c>
      <c r="J9" s="139">
        <v>19.899999999999999</v>
      </c>
      <c r="K9" s="139">
        <v>16.399999999999999</v>
      </c>
      <c r="L9" s="139">
        <f t="shared" si="4"/>
        <v>3.5</v>
      </c>
      <c r="M9" s="141">
        <v>14819</v>
      </c>
      <c r="N9" s="141">
        <v>2464</v>
      </c>
      <c r="O9" s="141">
        <v>13521</v>
      </c>
      <c r="P9" s="141">
        <v>1180</v>
      </c>
      <c r="Q9" s="141">
        <f t="shared" si="5"/>
        <v>39.333333333333336</v>
      </c>
      <c r="R9" s="141">
        <v>75</v>
      </c>
      <c r="S9" s="139">
        <f t="shared" si="6"/>
        <v>2.5</v>
      </c>
    </row>
    <row r="10" spans="1:19" x14ac:dyDescent="0.3">
      <c r="A10" s="300" t="s">
        <v>136</v>
      </c>
      <c r="B10" s="139">
        <v>1.7</v>
      </c>
      <c r="C10" s="139">
        <v>1.3</v>
      </c>
      <c r="D10" s="140">
        <f t="shared" si="0"/>
        <v>0.76470588235294124</v>
      </c>
      <c r="E10" s="139">
        <f t="shared" si="1"/>
        <v>0.39999999999999991</v>
      </c>
      <c r="F10" s="139">
        <v>2.4</v>
      </c>
      <c r="G10" s="139">
        <v>2</v>
      </c>
      <c r="H10" s="140">
        <f t="shared" si="2"/>
        <v>0.83333333333333337</v>
      </c>
      <c r="I10" s="139">
        <f t="shared" si="3"/>
        <v>0.39999999999999991</v>
      </c>
      <c r="J10" s="139">
        <v>20.399999999999999</v>
      </c>
      <c r="K10" s="139">
        <v>16.399999999999999</v>
      </c>
      <c r="L10" s="139">
        <f t="shared" si="4"/>
        <v>4</v>
      </c>
      <c r="M10" s="141">
        <v>17593</v>
      </c>
      <c r="N10" s="141">
        <v>2427</v>
      </c>
      <c r="O10" s="141">
        <v>15254</v>
      </c>
      <c r="P10" s="141">
        <v>1138</v>
      </c>
      <c r="Q10" s="141">
        <f t="shared" si="5"/>
        <v>37.93333333333333</v>
      </c>
      <c r="R10" s="141">
        <v>87</v>
      </c>
      <c r="S10" s="139">
        <f t="shared" si="6"/>
        <v>2.9</v>
      </c>
    </row>
    <row r="11" spans="1:19" x14ac:dyDescent="0.3">
      <c r="A11" s="300" t="s">
        <v>137</v>
      </c>
      <c r="B11" s="139">
        <v>2</v>
      </c>
      <c r="C11" s="139">
        <v>1.5</v>
      </c>
      <c r="D11" s="140">
        <f t="shared" si="0"/>
        <v>0.75</v>
      </c>
      <c r="E11" s="139">
        <f t="shared" si="1"/>
        <v>0.5</v>
      </c>
      <c r="F11" s="139">
        <v>2</v>
      </c>
      <c r="G11" s="139">
        <v>1.7</v>
      </c>
      <c r="H11" s="140">
        <f t="shared" si="2"/>
        <v>0.85</v>
      </c>
      <c r="I11" s="139">
        <f t="shared" si="3"/>
        <v>0.30000000000000004</v>
      </c>
      <c r="J11" s="139">
        <v>20.6</v>
      </c>
      <c r="K11" s="139">
        <v>16.8</v>
      </c>
      <c r="L11" s="139">
        <f t="shared" si="4"/>
        <v>3.8000000000000007</v>
      </c>
      <c r="M11" s="141">
        <v>16804</v>
      </c>
      <c r="N11" s="141">
        <v>2786</v>
      </c>
      <c r="O11" s="141">
        <v>14893</v>
      </c>
      <c r="P11" s="141">
        <v>1111</v>
      </c>
      <c r="Q11" s="141">
        <f t="shared" si="5"/>
        <v>37.033333333333331</v>
      </c>
      <c r="R11" s="141">
        <v>140</v>
      </c>
      <c r="S11" s="139">
        <f t="shared" si="6"/>
        <v>4.666666666666667</v>
      </c>
    </row>
    <row r="12" spans="1:19" x14ac:dyDescent="0.3">
      <c r="A12" s="300" t="s">
        <v>138</v>
      </c>
      <c r="B12" s="139">
        <v>3.1</v>
      </c>
      <c r="C12" s="139">
        <v>2.5</v>
      </c>
      <c r="D12" s="140">
        <f t="shared" si="0"/>
        <v>0.80645161290322576</v>
      </c>
      <c r="E12" s="139">
        <f t="shared" si="1"/>
        <v>0.60000000000000009</v>
      </c>
      <c r="F12" s="139">
        <v>1.6</v>
      </c>
      <c r="G12" s="139">
        <v>1.2</v>
      </c>
      <c r="H12" s="140">
        <f t="shared" si="2"/>
        <v>0.74999999999999989</v>
      </c>
      <c r="I12" s="139">
        <f t="shared" si="3"/>
        <v>0.40000000000000013</v>
      </c>
      <c r="J12" s="139">
        <v>20.5</v>
      </c>
      <c r="K12" s="139">
        <v>16.8</v>
      </c>
      <c r="L12" s="139">
        <f t="shared" si="4"/>
        <v>3.6999999999999993</v>
      </c>
      <c r="M12" s="141">
        <v>16637</v>
      </c>
      <c r="N12" s="141">
        <v>2498</v>
      </c>
      <c r="O12" s="141">
        <v>13573</v>
      </c>
      <c r="P12" s="141">
        <v>1041</v>
      </c>
      <c r="Q12" s="141">
        <f t="shared" si="5"/>
        <v>34.700000000000003</v>
      </c>
      <c r="R12" s="141">
        <v>160</v>
      </c>
      <c r="S12" s="139">
        <f t="shared" si="6"/>
        <v>5.333333333333333</v>
      </c>
    </row>
    <row r="13" spans="1:19" x14ac:dyDescent="0.3">
      <c r="A13" s="300" t="s">
        <v>139</v>
      </c>
      <c r="B13" s="139">
        <v>2.9</v>
      </c>
      <c r="C13" s="139">
        <v>2.4</v>
      </c>
      <c r="D13" s="140">
        <f t="shared" si="0"/>
        <v>0.82758620689655171</v>
      </c>
      <c r="E13" s="139">
        <f t="shared" si="1"/>
        <v>0.5</v>
      </c>
      <c r="F13" s="139">
        <v>2.2999999999999998</v>
      </c>
      <c r="G13" s="139">
        <v>1.6</v>
      </c>
      <c r="H13" s="140">
        <f t="shared" si="2"/>
        <v>0.69565217391304357</v>
      </c>
      <c r="I13" s="139">
        <f t="shared" si="3"/>
        <v>0.69999999999999973</v>
      </c>
      <c r="J13" s="139">
        <v>20.5</v>
      </c>
      <c r="K13" s="139">
        <v>16.7</v>
      </c>
      <c r="L13" s="139">
        <f t="shared" si="4"/>
        <v>3.8000000000000007</v>
      </c>
      <c r="M13" s="141">
        <v>19727</v>
      </c>
      <c r="N13" s="141">
        <v>2727</v>
      </c>
      <c r="O13" s="141">
        <v>14478</v>
      </c>
      <c r="P13" s="141">
        <v>1027</v>
      </c>
      <c r="Q13" s="141">
        <f t="shared" si="5"/>
        <v>34.233333333333334</v>
      </c>
      <c r="R13" s="141">
        <v>120</v>
      </c>
      <c r="S13" s="139">
        <f t="shared" si="6"/>
        <v>4</v>
      </c>
    </row>
    <row r="14" spans="1:19" x14ac:dyDescent="0.3">
      <c r="A14" s="300" t="s">
        <v>140</v>
      </c>
      <c r="B14" s="139">
        <v>3.1</v>
      </c>
      <c r="C14" s="139">
        <v>2.5</v>
      </c>
      <c r="D14" s="140">
        <f t="shared" si="0"/>
        <v>0.80645161290322576</v>
      </c>
      <c r="E14" s="139">
        <f t="shared" si="1"/>
        <v>0.60000000000000009</v>
      </c>
      <c r="F14" s="139">
        <v>1.8</v>
      </c>
      <c r="G14" s="139">
        <v>1.3</v>
      </c>
      <c r="H14" s="140">
        <f t="shared" si="2"/>
        <v>0.72222222222222221</v>
      </c>
      <c r="I14" s="139">
        <f t="shared" si="3"/>
        <v>0.5</v>
      </c>
      <c r="J14" s="139">
        <v>21</v>
      </c>
      <c r="K14" s="139">
        <v>16.899999999999999</v>
      </c>
      <c r="L14" s="139">
        <f t="shared" si="4"/>
        <v>4.1000000000000014</v>
      </c>
      <c r="M14" s="141">
        <v>17550</v>
      </c>
      <c r="N14" s="141">
        <v>2435</v>
      </c>
      <c r="O14" s="141">
        <v>15740</v>
      </c>
      <c r="P14" s="141">
        <v>1020</v>
      </c>
      <c r="Q14" s="141">
        <f t="shared" si="5"/>
        <v>34</v>
      </c>
      <c r="R14" s="141">
        <v>150</v>
      </c>
      <c r="S14" s="139">
        <f t="shared" si="6"/>
        <v>5</v>
      </c>
    </row>
    <row r="15" spans="1:19" x14ac:dyDescent="0.3">
      <c r="A15" s="300" t="s">
        <v>141</v>
      </c>
      <c r="B15" s="139">
        <v>1.8</v>
      </c>
      <c r="C15" s="139">
        <v>1.5</v>
      </c>
      <c r="D15" s="140">
        <f t="shared" si="0"/>
        <v>0.83333333333333326</v>
      </c>
      <c r="E15" s="139">
        <f t="shared" si="1"/>
        <v>0.30000000000000004</v>
      </c>
      <c r="F15" s="139">
        <v>2</v>
      </c>
      <c r="G15" s="139">
        <v>1.5</v>
      </c>
      <c r="H15" s="140">
        <f t="shared" si="2"/>
        <v>0.75</v>
      </c>
      <c r="I15" s="139">
        <f t="shared" si="3"/>
        <v>0.5</v>
      </c>
      <c r="J15" s="139">
        <v>20.3</v>
      </c>
      <c r="K15" s="139">
        <v>15.9</v>
      </c>
      <c r="L15" s="139">
        <f t="shared" si="4"/>
        <v>4.4000000000000004</v>
      </c>
      <c r="M15" s="141">
        <v>17161</v>
      </c>
      <c r="N15" s="141">
        <v>2375</v>
      </c>
      <c r="O15" s="141">
        <v>14185</v>
      </c>
      <c r="P15" s="141">
        <v>897</v>
      </c>
      <c r="Q15" s="141">
        <f t="shared" si="5"/>
        <v>29.9</v>
      </c>
      <c r="R15" s="141">
        <v>120</v>
      </c>
      <c r="S15" s="139">
        <f t="shared" si="6"/>
        <v>4</v>
      </c>
    </row>
    <row r="16" spans="1:19" ht="13.5" thickBot="1" x14ac:dyDescent="0.35">
      <c r="A16" s="300" t="s">
        <v>142</v>
      </c>
      <c r="B16" s="205">
        <v>3.2</v>
      </c>
      <c r="C16" s="205">
        <v>2.6</v>
      </c>
      <c r="D16" s="206">
        <f t="shared" si="0"/>
        <v>0.8125</v>
      </c>
      <c r="E16" s="205">
        <f t="shared" si="1"/>
        <v>0.60000000000000009</v>
      </c>
      <c r="F16" s="205">
        <v>2.2000000000000002</v>
      </c>
      <c r="G16" s="205">
        <v>1.7</v>
      </c>
      <c r="H16" s="206">
        <f t="shared" si="2"/>
        <v>0.7727272727272726</v>
      </c>
      <c r="I16" s="205">
        <f t="shared" si="3"/>
        <v>0.50000000000000022</v>
      </c>
      <c r="J16" s="205">
        <v>21.1</v>
      </c>
      <c r="K16" s="205">
        <v>17.399999999999999</v>
      </c>
      <c r="L16" s="205">
        <f t="shared" si="4"/>
        <v>3.7000000000000028</v>
      </c>
      <c r="M16" s="207">
        <v>15259</v>
      </c>
      <c r="N16" s="207">
        <v>2797</v>
      </c>
      <c r="O16" s="207">
        <v>15703</v>
      </c>
      <c r="P16" s="207">
        <v>1003</v>
      </c>
      <c r="Q16" s="207">
        <f t="shared" si="5"/>
        <v>33.43333333333333</v>
      </c>
      <c r="R16" s="207">
        <v>150</v>
      </c>
      <c r="S16" s="205">
        <f t="shared" si="6"/>
        <v>5</v>
      </c>
    </row>
    <row r="17" spans="1:19" x14ac:dyDescent="0.3">
      <c r="A17" s="315" t="s">
        <v>118</v>
      </c>
      <c r="B17" s="326" t="s">
        <v>230</v>
      </c>
      <c r="C17" s="372" t="s">
        <v>230</v>
      </c>
      <c r="D17" s="372" t="s">
        <v>230</v>
      </c>
      <c r="E17" s="372" t="s">
        <v>230</v>
      </c>
      <c r="F17" s="372" t="s">
        <v>230</v>
      </c>
      <c r="G17" s="372" t="s">
        <v>230</v>
      </c>
      <c r="H17" s="372" t="s">
        <v>230</v>
      </c>
      <c r="I17" s="372" t="s">
        <v>230</v>
      </c>
      <c r="J17" s="372" t="s">
        <v>230</v>
      </c>
      <c r="K17" s="372" t="s">
        <v>230</v>
      </c>
      <c r="L17" s="372" t="s">
        <v>230</v>
      </c>
      <c r="M17" s="372" t="s">
        <v>230</v>
      </c>
      <c r="N17" s="372" t="s">
        <v>230</v>
      </c>
      <c r="O17" s="372" t="s">
        <v>230</v>
      </c>
      <c r="P17" s="45">
        <f>SUM(P5:P16)</f>
        <v>13092</v>
      </c>
      <c r="Q17" s="372" t="s">
        <v>230</v>
      </c>
      <c r="R17" s="45">
        <f>SUM(R5:R16)</f>
        <v>1393</v>
      </c>
      <c r="S17" s="373" t="s">
        <v>230</v>
      </c>
    </row>
    <row r="18" spans="1:19" x14ac:dyDescent="0.3">
      <c r="A18" s="317" t="s">
        <v>2</v>
      </c>
      <c r="B18" s="27">
        <f>AVERAGE(B5:B16)</f>
        <v>2.4166666666666665</v>
      </c>
      <c r="C18" s="28">
        <f>AVERAGE(C5:C16)</f>
        <v>1.9000000000000001</v>
      </c>
      <c r="D18" s="113">
        <f>AVERAGE(D5:D16)</f>
        <v>0.78193757255095842</v>
      </c>
      <c r="E18" s="344" t="s">
        <v>230</v>
      </c>
      <c r="F18" s="28">
        <f t="shared" ref="F18:M18" si="7">AVERAGE(F5:F16)</f>
        <v>2.1</v>
      </c>
      <c r="G18" s="28">
        <f t="shared" si="7"/>
        <v>1.6083333333333332</v>
      </c>
      <c r="H18" s="113">
        <f t="shared" si="7"/>
        <v>0.76403737164606733</v>
      </c>
      <c r="I18" s="29">
        <f t="shared" si="7"/>
        <v>0.4916666666666667</v>
      </c>
      <c r="J18" s="28">
        <f>AVERAGE(J5:J16)</f>
        <v>19.850000000000001</v>
      </c>
      <c r="K18" s="28">
        <f t="shared" si="7"/>
        <v>16.316666666666666</v>
      </c>
      <c r="L18" s="29">
        <f t="shared" si="7"/>
        <v>3.5333333333333332</v>
      </c>
      <c r="M18" s="183">
        <f t="shared" si="7"/>
        <v>16312.833333333334</v>
      </c>
      <c r="N18" s="183">
        <f>AVERAGE(N6:N16)</f>
        <v>2535.3636363636365</v>
      </c>
      <c r="O18" s="183">
        <f>AVERAGE(O5:O16)</f>
        <v>14356.916666666666</v>
      </c>
      <c r="P18" s="183">
        <f>AVERAGE(P5:P16)</f>
        <v>1091</v>
      </c>
      <c r="Q18" s="183">
        <f>AVERAGE(Q5:Q16)</f>
        <v>36.366666666666667</v>
      </c>
      <c r="R18" s="183">
        <f>AVERAGE(R5:R16)</f>
        <v>116.08333333333333</v>
      </c>
      <c r="S18" s="208">
        <f>AVERAGE(S5:S16)</f>
        <v>3.8694444444444449</v>
      </c>
    </row>
    <row r="19" spans="1:19" x14ac:dyDescent="0.3">
      <c r="A19" s="317" t="s">
        <v>10</v>
      </c>
      <c r="B19" s="27">
        <f>MAX(B5:B16)</f>
        <v>3.2</v>
      </c>
      <c r="C19" s="28">
        <f>MAX(C5:C16)</f>
        <v>2.6</v>
      </c>
      <c r="D19" s="113">
        <f>MAX(D5:D16)</f>
        <v>0.83333333333333326</v>
      </c>
      <c r="E19" s="344" t="s">
        <v>230</v>
      </c>
      <c r="F19" s="28">
        <f t="shared" ref="F19:M19" si="8">MAX(F5:F16)</f>
        <v>2.5</v>
      </c>
      <c r="G19" s="28">
        <f t="shared" si="8"/>
        <v>2</v>
      </c>
      <c r="H19" s="113">
        <f t="shared" si="8"/>
        <v>0.85</v>
      </c>
      <c r="I19" s="29">
        <f t="shared" si="8"/>
        <v>0.69999999999999973</v>
      </c>
      <c r="J19" s="28">
        <f t="shared" si="8"/>
        <v>21.1</v>
      </c>
      <c r="K19" s="28">
        <f t="shared" si="8"/>
        <v>17.399999999999999</v>
      </c>
      <c r="L19" s="29">
        <f t="shared" si="8"/>
        <v>4.4000000000000004</v>
      </c>
      <c r="M19" s="183">
        <f t="shared" si="8"/>
        <v>19727</v>
      </c>
      <c r="N19" s="183">
        <f>MAX(N6:N16)</f>
        <v>2797</v>
      </c>
      <c r="O19" s="183">
        <f>MAX(O5:O16)</f>
        <v>15740</v>
      </c>
      <c r="P19" s="183">
        <f>MAX(P5:P16)</f>
        <v>1310</v>
      </c>
      <c r="Q19" s="183">
        <f>MAX(Q5:Q16)</f>
        <v>43.666666666666664</v>
      </c>
      <c r="R19" s="183">
        <f>MAX(R5:R16)</f>
        <v>160</v>
      </c>
      <c r="S19" s="208">
        <f>MAX(S5:S16)</f>
        <v>5.333333333333333</v>
      </c>
    </row>
    <row r="20" spans="1:19" x14ac:dyDescent="0.3">
      <c r="A20" s="318" t="s">
        <v>11</v>
      </c>
      <c r="B20" s="375">
        <f>MIN(B5:B16)</f>
        <v>1.7</v>
      </c>
      <c r="C20" s="376">
        <f>MIN(C5:C16)</f>
        <v>1.3</v>
      </c>
      <c r="D20" s="377">
        <f>MIN(D5:D16)</f>
        <v>0.7142857142857143</v>
      </c>
      <c r="E20" s="383" t="s">
        <v>230</v>
      </c>
      <c r="F20" s="376">
        <f t="shared" ref="F20:M20" si="9">MIN(F5:F16)</f>
        <v>1.6</v>
      </c>
      <c r="G20" s="376">
        <f t="shared" si="9"/>
        <v>1.2</v>
      </c>
      <c r="H20" s="377">
        <f t="shared" si="9"/>
        <v>0.69565217391304357</v>
      </c>
      <c r="I20" s="378">
        <f t="shared" si="9"/>
        <v>0.30000000000000004</v>
      </c>
      <c r="J20" s="376">
        <f t="shared" si="9"/>
        <v>16.7</v>
      </c>
      <c r="K20" s="376">
        <f t="shared" si="9"/>
        <v>15.2</v>
      </c>
      <c r="L20" s="378">
        <f t="shared" si="9"/>
        <v>0.30000000000000071</v>
      </c>
      <c r="M20" s="379">
        <f t="shared" si="9"/>
        <v>14171</v>
      </c>
      <c r="N20" s="379">
        <f>MIN(N6:N16)</f>
        <v>2375</v>
      </c>
      <c r="O20" s="379">
        <f>MIN(O5:O16)</f>
        <v>13521</v>
      </c>
      <c r="P20" s="379">
        <f>MIN(P5:P16)</f>
        <v>897</v>
      </c>
      <c r="Q20" s="379">
        <f>MIN(Q5:Q16)</f>
        <v>29.9</v>
      </c>
      <c r="R20" s="379">
        <f>MIN(R5:R16)</f>
        <v>65</v>
      </c>
      <c r="S20" s="380">
        <f>MIN(S5:S16)</f>
        <v>2.1666666666666665</v>
      </c>
    </row>
    <row r="10000" spans="52:52" hidden="1" x14ac:dyDescent="0.3">
      <c r="AZ10000" s="7">
        <v>1</v>
      </c>
    </row>
  </sheetData>
  <sheetProtection formatCells="0" formatColumns="0" formatRows="0"/>
  <mergeCells count="2">
    <mergeCell ref="H1:S1"/>
    <mergeCell ref="A1:G1"/>
  </mergeCells>
  <printOptions horizontalCentered="1"/>
  <pageMargins left="0.31496062992125984" right="0.31496062992125984" top="0.35433070866141736" bottom="0.35433070866141736" header="0.31496062992125984" footer="0.31496062992125984"/>
  <pageSetup paperSize="9" scale="94" orientation="landscape" r:id="rId1"/>
  <headerFooter>
    <oddHeader>&amp;C&amp;16תאגיד המים יובלים</oddHeader>
    <oddFooter>&amp;C&amp;12מכון טיהור שפכים אשדוד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14</vt:i4>
      </vt:variant>
    </vt:vector>
  </HeadingPairs>
  <TitlesOfParts>
    <vt:vector size="14" baseType="lpstr">
      <vt:lpstr>סיכום</vt:lpstr>
      <vt:lpstr>ספיקות</vt:lpstr>
      <vt:lpstr>שפכים</vt:lpstr>
      <vt:lpstr>מתכות שפכים</vt:lpstr>
      <vt:lpstr>שיקוע 1</vt:lpstr>
      <vt:lpstr>מוצא מהמטש-קולחין </vt:lpstr>
      <vt:lpstr>מתכות קולחין</vt:lpstr>
      <vt:lpstr>יחידת טיפול </vt:lpstr>
      <vt:lpstr>טיפול וסילוק בוצה</vt:lpstr>
      <vt:lpstr>מתכות בוצה</vt:lpstr>
      <vt:lpstr>עומסי שפכים וצריכת אנרגיה</vt:lpstr>
      <vt:lpstr>גרפים</vt:lpstr>
      <vt:lpstr>השואה ל 2015</vt:lpstr>
      <vt:lpstr>ביוגז</vt:lpstr>
    </vt:vector>
  </TitlesOfParts>
  <Company>P.C.S CONTROL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דוח יובלים מטש אשדוד שנתי 2018</dc:title>
  <dc:creator>מלאכי טל</dc:creator>
  <cp:lastModifiedBy>yohaic</cp:lastModifiedBy>
  <cp:lastPrinted>2019-01-14T12:47:03Z</cp:lastPrinted>
  <dcterms:created xsi:type="dcterms:W3CDTF">1997-10-22T09:25:10Z</dcterms:created>
  <dcterms:modified xsi:type="dcterms:W3CDTF">2020-11-16T08:22:00Z</dcterms:modified>
</cp:coreProperties>
</file>